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46fs001.offices.local\home$\246ahofenk\Documents\A3\Kameroen Werkt\"/>
    </mc:Choice>
  </mc:AlternateContent>
  <bookViews>
    <workbookView xWindow="0" yWindow="0" windowWidth="19200" windowHeight="8145"/>
  </bookViews>
  <sheets>
    <sheet name="Balans" sheetId="1" r:id="rId1"/>
    <sheet name="SHBM" sheetId="3" r:id="rId2"/>
    <sheet name="Prognose" sheetId="4" r:id="rId3"/>
  </sheets>
  <definedNames>
    <definedName name="_xlnm.Print_Area" localSheetId="1">SHBM!$A$1:$F$47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G9" i="1"/>
  <c r="G8" i="1"/>
  <c r="G6" i="1"/>
  <c r="C21" i="1" l="1"/>
  <c r="C20" i="1"/>
  <c r="G11" i="1"/>
  <c r="F11" i="1"/>
  <c r="F10" i="3"/>
  <c r="E14" i="3"/>
  <c r="E24" i="3"/>
  <c r="F32" i="3" s="1"/>
  <c r="E31" i="3"/>
  <c r="E26" i="3"/>
  <c r="E30" i="3"/>
  <c r="E37" i="3"/>
  <c r="E35" i="3"/>
  <c r="E34" i="3"/>
  <c r="F39" i="3" s="1"/>
  <c r="E9" i="3"/>
  <c r="E29" i="3"/>
  <c r="E28" i="3"/>
  <c r="E15" i="3"/>
  <c r="E21" i="3"/>
  <c r="E8" i="3"/>
  <c r="E20" i="3"/>
  <c r="E27" i="3"/>
  <c r="E7" i="3"/>
  <c r="E25" i="3"/>
  <c r="E6" i="3"/>
  <c r="E19" i="3"/>
  <c r="F22" i="3" s="1"/>
  <c r="E13" i="3"/>
  <c r="E12" i="3"/>
  <c r="F17" i="3" s="1"/>
  <c r="E5" i="3"/>
  <c r="B22" i="3"/>
  <c r="C6" i="1"/>
  <c r="B15" i="3" l="1"/>
  <c r="B20" i="3"/>
  <c r="B14" i="3"/>
  <c r="B21" i="3"/>
  <c r="B19" i="3"/>
  <c r="B18" i="3"/>
  <c r="B13" i="3"/>
  <c r="B12" i="3"/>
  <c r="B11" i="3"/>
  <c r="B10" i="3"/>
  <c r="B9" i="3"/>
  <c r="B8" i="3"/>
  <c r="B7" i="3"/>
  <c r="B26" i="3"/>
  <c r="B25" i="3"/>
  <c r="C27" i="3" s="1"/>
  <c r="B6" i="3"/>
  <c r="B6" i="1"/>
  <c r="B12" i="1"/>
  <c r="F41" i="3" l="1"/>
  <c r="C16" i="3"/>
  <c r="C23" i="3"/>
  <c r="B13" i="1"/>
  <c r="C13" i="1" s="1"/>
  <c r="C15" i="1" s="1"/>
  <c r="B15" i="1" l="1"/>
  <c r="F13" i="1"/>
  <c r="C19" i="1" s="1"/>
  <c r="C22" i="1" s="1"/>
  <c r="F15" i="1"/>
  <c r="C29" i="3"/>
  <c r="G15" i="1"/>
</calcChain>
</file>

<file path=xl/comments1.xml><?xml version="1.0" encoding="utf-8"?>
<comments xmlns="http://schemas.openxmlformats.org/spreadsheetml/2006/main">
  <authors>
    <author>Hofenk, Adri</author>
  </authors>
  <commentList>
    <comment ref="B22" authorId="0" shapeId="0">
      <text>
        <r>
          <rPr>
            <sz val="9"/>
            <color indexed="81"/>
            <rFont val="Tahoma"/>
            <family val="2"/>
          </rPr>
          <t>Buiten rekening KW verwerkt, zie toelichting</t>
        </r>
      </text>
    </comment>
    <comment ref="E38" authorId="0" shapeId="0">
      <text>
        <r>
          <rPr>
            <sz val="9"/>
            <color indexed="81"/>
            <rFont val="Tahoma"/>
            <family val="2"/>
          </rPr>
          <t>Buiten rekening KW verwerkt, zie toelichting</t>
        </r>
      </text>
    </comment>
  </commentList>
</comments>
</file>

<file path=xl/sharedStrings.xml><?xml version="1.0" encoding="utf-8"?>
<sst xmlns="http://schemas.openxmlformats.org/spreadsheetml/2006/main" count="83" uniqueCount="71">
  <si>
    <t>ACTIVA</t>
  </si>
  <si>
    <t>01-01-2019</t>
  </si>
  <si>
    <t>31-12-2019</t>
  </si>
  <si>
    <t>PASSIVA</t>
  </si>
  <si>
    <t>Herkomst</t>
  </si>
  <si>
    <t>Periodieke schenking F.M. Jacobs</t>
  </si>
  <si>
    <t>Donatie J.M.A. Collard</t>
  </si>
  <si>
    <t>Subtotaal giften/donaties</t>
  </si>
  <si>
    <t>Financiële vaste activa</t>
  </si>
  <si>
    <t>Liquide middelen</t>
  </si>
  <si>
    <t>Eigen vermogen</t>
  </si>
  <si>
    <t>Toelichting mutatie eigen vermogen</t>
  </si>
  <si>
    <t>Langlopende verplichtingen</t>
  </si>
  <si>
    <t>Kortlopende verplichtingen</t>
  </si>
  <si>
    <t>Subtotaal leningen u/g</t>
  </si>
  <si>
    <t>Besteding</t>
  </si>
  <si>
    <t>Terugbetaling Ida</t>
  </si>
  <si>
    <t>Terugbetaling Josephin</t>
  </si>
  <si>
    <t>Donatie B.D. Lucas</t>
  </si>
  <si>
    <t>Donatie J.W. van 't Westeinde</t>
  </si>
  <si>
    <t>Donatie J.G. Kunst</t>
  </si>
  <si>
    <t>Donatie M.J. Plooij</t>
  </si>
  <si>
    <t>Gift W.M. de Hoop stichting</t>
  </si>
  <si>
    <t>Donatie Hester Coaching</t>
  </si>
  <si>
    <t>Donatie F.M. van Heiningen</t>
  </si>
  <si>
    <t>Lening J.S.C. van Middelkoop</t>
  </si>
  <si>
    <t>Lening I.C. Besaris</t>
  </si>
  <si>
    <t>Lening A.J.B. Wopereis eo</t>
  </si>
  <si>
    <t>Gift A. Kleintjes</t>
  </si>
  <si>
    <t>Subtotaal terugbetalingen/aflossingen</t>
  </si>
  <si>
    <t>Lening Scymax B.V.</t>
  </si>
  <si>
    <t>Kosten Triodos Q4 2018</t>
  </si>
  <si>
    <t>Project Gambia</t>
  </si>
  <si>
    <t>Subtotaal bankkosten</t>
  </si>
  <si>
    <t>Kosten container</t>
  </si>
  <si>
    <t>Willibrord school en inpakmateriaal</t>
  </si>
  <si>
    <t>Subtotaal kosten bedrijfsvoering</t>
  </si>
  <si>
    <t>Haicu webdesign</t>
  </si>
  <si>
    <t>Kosten Triodos Q1 2019</t>
  </si>
  <si>
    <t>Gift/donatie project Tasha</t>
  </si>
  <si>
    <t>Gift/donatie project Sandal shop</t>
  </si>
  <si>
    <t>Greenhost (website)</t>
  </si>
  <si>
    <t>Kosten Triodos Q2 2019</t>
  </si>
  <si>
    <t>Verpakkingsmateriaal</t>
  </si>
  <si>
    <t>Gift/donatie project Momodou</t>
  </si>
  <si>
    <t>Gift/donatie Bymyra school</t>
  </si>
  <si>
    <t>Kosten Triodos Q3 2019</t>
  </si>
  <si>
    <t>Subtotaal projectkosten</t>
  </si>
  <si>
    <t>Lening Bymyra school</t>
  </si>
  <si>
    <t>Subtotaal leningen o/g</t>
  </si>
  <si>
    <t>Bankkosten (niet gespecificeerd)</t>
  </si>
  <si>
    <t>Gift/donatie project kindondersteuning?</t>
  </si>
  <si>
    <t>Toelichting</t>
  </si>
  <si>
    <t>leenovereenkomsten aanwezig ten name van Stichting Kameroen Werkt!.</t>
  </si>
  <si>
    <t>STAAT VAN HERKOMST EN BESTEDING VAN MIDDELEN 2019 STICHTING KAMEROEN WERKT!</t>
  </si>
  <si>
    <t>Uitgaande geldstromen</t>
  </si>
  <si>
    <t>Eindsaldo eigen vermogen</t>
  </si>
  <si>
    <t>Inkomende geldstromen</t>
  </si>
  <si>
    <t>Beginsaldo eigen vermogen</t>
  </si>
  <si>
    <t>van Scymax B.V.. De betreffende lening is gestort op de privé rekening van G.M. Hendriks als bestuurder van Kameroen Werkt!.</t>
  </si>
  <si>
    <t>BALANS PER 31-12-2019 STICHTING KAMEROEN WERKT!</t>
  </si>
  <si>
    <t xml:space="preserve"> Vanaf dezelfde rekening is het geld gestort naar de Bymyra Bilimgual School in Gambia als lening. Voor zowel deze lening u/g als o/g zijn</t>
  </si>
  <si>
    <t>Leningen u/g Bymyra Bilingual school</t>
  </si>
  <si>
    <t>Jaarlijkse donatie B.T.M.J. Thunnissen</t>
  </si>
  <si>
    <t>Lening o/g J.S.C. van Middelkoop</t>
  </si>
  <si>
    <t>Lening o/g A.J.B. Wopereis eo</t>
  </si>
  <si>
    <t>Lening o/g I.C. Besaris</t>
  </si>
  <si>
    <t>Lening o/g Scymax B.V.</t>
  </si>
  <si>
    <t xml:space="preserve">Alle inkomende en uitgaande geldstromen zijn transacties via Triodos Bank (NL58TRIO0198566433), met uitzondering van de lening o/g </t>
  </si>
  <si>
    <t>Triodos Internet Zaken Rekening</t>
  </si>
  <si>
    <t>Triodos Internet Rendement 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</si>
</sst>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413]\ * #,##0.00_ ;_ [$€-413]\ * \-#,##0.00_ ;_ [$€-413]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0" fontId="4" fillId="0" borderId="0" xfId="0" applyFont="1"/>
    <xf numFmtId="164" fontId="2" fillId="0" borderId="0" xfId="0" applyNumberFormat="1" applyFont="1"/>
    <xf numFmtId="0" fontId="0" fillId="0" borderId="0" xfId="0"/>
    <xf numFmtId="0" fontId="0" fillId="0" borderId="0" xfId="0"/>
    <xf numFmtId="0" fontId="1" fillId="0" borderId="2" xfId="0" applyFont="1" applyBorder="1"/>
    <xf numFmtId="0" fontId="1" fillId="2" borderId="3" xfId="0" applyFont="1" applyFill="1" applyBorder="1"/>
    <xf numFmtId="164" fontId="0" fillId="2" borderId="4" xfId="0" applyNumberFormat="1" applyFill="1" applyBorder="1"/>
    <xf numFmtId="164" fontId="0" fillId="0" borderId="0" xfId="0" applyNumberFormat="1" applyBorder="1"/>
    <xf numFmtId="0" fontId="3" fillId="3" borderId="3" xfId="0" applyFont="1" applyFill="1" applyBorder="1"/>
    <xf numFmtId="164" fontId="0" fillId="3" borderId="5" xfId="0" applyNumberFormat="1" applyFill="1" applyBorder="1"/>
    <xf numFmtId="0" fontId="0" fillId="3" borderId="5" xfId="0" applyFill="1" applyBorder="1"/>
    <xf numFmtId="164" fontId="0" fillId="3" borderId="4" xfId="0" applyNumberFormat="1" applyFill="1" applyBorder="1"/>
    <xf numFmtId="164" fontId="4" fillId="0" borderId="0" xfId="0" applyNumberFormat="1" applyFont="1"/>
    <xf numFmtId="0" fontId="3" fillId="4" borderId="3" xfId="0" applyFont="1" applyFill="1" applyBorder="1"/>
    <xf numFmtId="0" fontId="0" fillId="4" borderId="5" xfId="0" applyFill="1" applyBorder="1"/>
    <xf numFmtId="0" fontId="0" fillId="4" borderId="4" xfId="0" applyFill="1" applyBorder="1"/>
    <xf numFmtId="0" fontId="1" fillId="0" borderId="2" xfId="0" quotePrefix="1" applyFon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ill="1" applyBorder="1"/>
    <xf numFmtId="164" fontId="4" fillId="0" borderId="2" xfId="0" applyNumberFormat="1" applyFont="1" applyFill="1" applyBorder="1"/>
    <xf numFmtId="164" fontId="0" fillId="5" borderId="0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/>
  </sheetViews>
  <sheetFormatPr defaultRowHeight="15" x14ac:dyDescent="0.25"/>
  <cols>
    <col min="1" max="1" width="35.7109375" customWidth="1"/>
    <col min="2" max="2" width="12.5703125" customWidth="1"/>
    <col min="3" max="3" width="12.7109375" customWidth="1"/>
    <col min="4" max="4" width="5.7109375" customWidth="1"/>
    <col min="5" max="5" width="35.7109375" customWidth="1"/>
    <col min="6" max="7" width="12.7109375" customWidth="1"/>
  </cols>
  <sheetData>
    <row r="1" spans="1:7" ht="15.75" x14ac:dyDescent="0.25">
      <c r="A1" s="20" t="s">
        <v>60</v>
      </c>
      <c r="B1" s="21"/>
      <c r="C1" s="21"/>
      <c r="D1" s="21"/>
      <c r="E1" s="21"/>
      <c r="F1" s="21"/>
      <c r="G1" s="22"/>
    </row>
    <row r="3" spans="1:7" x14ac:dyDescent="0.25">
      <c r="A3" s="11" t="s">
        <v>0</v>
      </c>
      <c r="B3" s="23" t="s">
        <v>1</v>
      </c>
      <c r="C3" s="23" t="s">
        <v>2</v>
      </c>
      <c r="E3" s="11" t="s">
        <v>3</v>
      </c>
      <c r="F3" s="23" t="s">
        <v>1</v>
      </c>
      <c r="G3" s="23" t="s">
        <v>2</v>
      </c>
    </row>
    <row r="4" spans="1:7" ht="9" customHeight="1" x14ac:dyDescent="0.25">
      <c r="B4" s="2"/>
      <c r="C4" s="2"/>
      <c r="F4" s="2"/>
      <c r="G4" s="2"/>
    </row>
    <row r="5" spans="1:7" x14ac:dyDescent="0.25">
      <c r="A5" s="3" t="s">
        <v>8</v>
      </c>
      <c r="B5" s="2"/>
      <c r="C5" s="2"/>
      <c r="E5" s="3" t="s">
        <v>12</v>
      </c>
      <c r="F5" s="2"/>
      <c r="G5" s="2"/>
    </row>
    <row r="6" spans="1:7" x14ac:dyDescent="0.25">
      <c r="A6" t="s">
        <v>62</v>
      </c>
      <c r="B6" s="2">
        <f>0</f>
        <v>0</v>
      </c>
      <c r="C6" s="2">
        <f>55000</f>
        <v>55000</v>
      </c>
      <c r="D6" s="10"/>
      <c r="E6" s="10" t="s">
        <v>64</v>
      </c>
      <c r="F6" s="2"/>
      <c r="G6" s="2">
        <f>5000</f>
        <v>5000</v>
      </c>
    </row>
    <row r="7" spans="1:7" s="10" customFormat="1" x14ac:dyDescent="0.25">
      <c r="E7" s="10" t="s">
        <v>65</v>
      </c>
      <c r="F7" s="2"/>
      <c r="G7" s="2">
        <f>20000</f>
        <v>20000</v>
      </c>
    </row>
    <row r="8" spans="1:7" s="10" customFormat="1" x14ac:dyDescent="0.25">
      <c r="E8" s="10" t="s">
        <v>66</v>
      </c>
      <c r="F8" s="2"/>
      <c r="G8" s="2">
        <f>20000</f>
        <v>20000</v>
      </c>
    </row>
    <row r="9" spans="1:7" s="10" customFormat="1" x14ac:dyDescent="0.25">
      <c r="E9" s="10" t="s">
        <v>67</v>
      </c>
      <c r="F9" s="2"/>
      <c r="G9" s="25">
        <f>10000</f>
        <v>10000</v>
      </c>
    </row>
    <row r="10" spans="1:7" s="10" customFormat="1" x14ac:dyDescent="0.25">
      <c r="B10" s="2"/>
      <c r="C10" s="2"/>
      <c r="D10"/>
      <c r="F10" s="2"/>
      <c r="G10" s="2"/>
    </row>
    <row r="11" spans="1:7" x14ac:dyDescent="0.25">
      <c r="A11" s="3" t="s">
        <v>9</v>
      </c>
      <c r="B11" s="2"/>
      <c r="C11" s="2"/>
      <c r="D11" s="10"/>
      <c r="E11" s="24" t="s">
        <v>13</v>
      </c>
      <c r="F11" s="2">
        <f>0</f>
        <v>0</v>
      </c>
      <c r="G11" s="2">
        <f>0</f>
        <v>0</v>
      </c>
    </row>
    <row r="12" spans="1:7" s="10" customFormat="1" x14ac:dyDescent="0.25">
      <c r="A12" t="s">
        <v>69</v>
      </c>
      <c r="B12" s="2">
        <f>7686.78</f>
        <v>7686.78</v>
      </c>
      <c r="C12" s="2">
        <v>4735.12</v>
      </c>
      <c r="D12"/>
      <c r="E12"/>
      <c r="F12" s="2"/>
      <c r="G12" s="2"/>
    </row>
    <row r="13" spans="1:7" x14ac:dyDescent="0.25">
      <c r="A13" t="s">
        <v>70</v>
      </c>
      <c r="B13" s="2">
        <f>6040.69</f>
        <v>6040.69</v>
      </c>
      <c r="C13" s="2">
        <f>B13</f>
        <v>6040.69</v>
      </c>
      <c r="E13" t="s">
        <v>10</v>
      </c>
      <c r="F13" s="2">
        <f>B15</f>
        <v>13727.47</v>
      </c>
      <c r="G13" s="2">
        <f>C15-C6</f>
        <v>10775.809999999998</v>
      </c>
    </row>
    <row r="14" spans="1:7" x14ac:dyDescent="0.25">
      <c r="B14" s="5"/>
      <c r="C14" s="5"/>
      <c r="F14" s="5"/>
      <c r="G14" s="5"/>
    </row>
    <row r="15" spans="1:7" x14ac:dyDescent="0.25">
      <c r="B15" s="4">
        <f>SUM(B4:B14)</f>
        <v>13727.47</v>
      </c>
      <c r="C15" s="4">
        <f>SUM(C4:C14)</f>
        <v>65775.81</v>
      </c>
      <c r="F15" s="4">
        <f>SUM(F4:F14)</f>
        <v>13727.47</v>
      </c>
      <c r="G15" s="4">
        <f>SUM(G4:G14)</f>
        <v>65775.81</v>
      </c>
    </row>
    <row r="16" spans="1:7" x14ac:dyDescent="0.25">
      <c r="B16" s="2"/>
      <c r="C16" s="2"/>
    </row>
    <row r="17" spans="1:3" x14ac:dyDescent="0.25">
      <c r="B17" s="2"/>
      <c r="C17" s="2"/>
    </row>
    <row r="18" spans="1:3" x14ac:dyDescent="0.25">
      <c r="A18" s="3" t="s">
        <v>11</v>
      </c>
      <c r="B18" s="2"/>
      <c r="C18" s="2"/>
    </row>
    <row r="19" spans="1:3" x14ac:dyDescent="0.25">
      <c r="A19" t="s">
        <v>58</v>
      </c>
      <c r="B19" s="2"/>
      <c r="C19" s="2">
        <f>F13</f>
        <v>13727.47</v>
      </c>
    </row>
    <row r="20" spans="1:3" x14ac:dyDescent="0.25">
      <c r="A20" t="s">
        <v>57</v>
      </c>
      <c r="B20" s="2"/>
      <c r="C20" s="2">
        <f>SHBM!C29</f>
        <v>62439.45</v>
      </c>
    </row>
    <row r="21" spans="1:3" x14ac:dyDescent="0.25">
      <c r="A21" t="s">
        <v>55</v>
      </c>
      <c r="B21" s="2"/>
      <c r="C21" s="5">
        <f>-SHBM!F41</f>
        <v>-65391.11</v>
      </c>
    </row>
    <row r="22" spans="1:3" x14ac:dyDescent="0.25">
      <c r="A22" s="7" t="s">
        <v>56</v>
      </c>
      <c r="B22" s="2"/>
      <c r="C22" s="19">
        <f>SUM(C19:C21)</f>
        <v>10775.809999999998</v>
      </c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B25" s="2"/>
      <c r="C25" s="2"/>
    </row>
    <row r="26" spans="1:3" x14ac:dyDescent="0.25">
      <c r="B26" s="2"/>
      <c r="C26" s="2"/>
    </row>
    <row r="27" spans="1:3" x14ac:dyDescent="0.25">
      <c r="B27" s="2"/>
      <c r="C27" s="2"/>
    </row>
    <row r="28" spans="1:3" x14ac:dyDescent="0.25">
      <c r="B28" s="2"/>
      <c r="C28" s="2"/>
    </row>
    <row r="29" spans="1:3" x14ac:dyDescent="0.25">
      <c r="B29" s="2"/>
      <c r="C2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5" x14ac:dyDescent="0.25"/>
  <cols>
    <col min="1" max="1" width="36.7109375" customWidth="1"/>
    <col min="2" max="2" width="12.7109375" style="2" customWidth="1"/>
    <col min="3" max="3" width="12.7109375" customWidth="1"/>
    <col min="4" max="4" width="36.7109375" customWidth="1"/>
    <col min="5" max="6" width="12.7109375" style="2" customWidth="1"/>
    <col min="7" max="7" width="12.7109375" customWidth="1"/>
  </cols>
  <sheetData>
    <row r="1" spans="1:7" ht="15.75" x14ac:dyDescent="0.25">
      <c r="A1" s="15" t="s">
        <v>54</v>
      </c>
      <c r="B1" s="16"/>
      <c r="C1" s="17"/>
      <c r="D1" s="17"/>
      <c r="E1" s="16"/>
      <c r="F1" s="18"/>
    </row>
    <row r="4" spans="1:7" x14ac:dyDescent="0.25">
      <c r="A4" s="12" t="s">
        <v>4</v>
      </c>
      <c r="B4" s="13"/>
      <c r="D4" s="12" t="s">
        <v>15</v>
      </c>
      <c r="E4" s="13"/>
    </row>
    <row r="5" spans="1:7" x14ac:dyDescent="0.25">
      <c r="A5" t="s">
        <v>5</v>
      </c>
      <c r="B5" s="2">
        <v>400</v>
      </c>
      <c r="D5" t="s">
        <v>31</v>
      </c>
      <c r="E5" s="2">
        <f>28.12</f>
        <v>28.12</v>
      </c>
    </row>
    <row r="6" spans="1:7" x14ac:dyDescent="0.25">
      <c r="A6" t="s">
        <v>6</v>
      </c>
      <c r="B6" s="2">
        <f>25</f>
        <v>25</v>
      </c>
      <c r="D6" s="10" t="s">
        <v>38</v>
      </c>
      <c r="E6" s="2">
        <f>27.8</f>
        <v>27.8</v>
      </c>
    </row>
    <row r="7" spans="1:7" x14ac:dyDescent="0.25">
      <c r="A7" t="s">
        <v>18</v>
      </c>
      <c r="B7" s="2">
        <f>100</f>
        <v>100</v>
      </c>
      <c r="D7" t="s">
        <v>50</v>
      </c>
      <c r="E7" s="2">
        <f>17</f>
        <v>17</v>
      </c>
    </row>
    <row r="8" spans="1:7" x14ac:dyDescent="0.25">
      <c r="A8" t="s">
        <v>19</v>
      </c>
      <c r="B8" s="2">
        <f>50</f>
        <v>50</v>
      </c>
      <c r="D8" s="10" t="s">
        <v>42</v>
      </c>
      <c r="E8" s="2">
        <f>28.33</f>
        <v>28.33</v>
      </c>
    </row>
    <row r="9" spans="1:7" x14ac:dyDescent="0.25">
      <c r="A9" t="s">
        <v>20</v>
      </c>
      <c r="B9" s="2">
        <f>100</f>
        <v>100</v>
      </c>
      <c r="D9" s="10" t="s">
        <v>46</v>
      </c>
      <c r="E9" s="2">
        <f>27.5</f>
        <v>27.5</v>
      </c>
      <c r="F9" s="5"/>
    </row>
    <row r="10" spans="1:7" x14ac:dyDescent="0.25">
      <c r="A10" t="s">
        <v>21</v>
      </c>
      <c r="B10" s="2">
        <f>50</f>
        <v>50</v>
      </c>
      <c r="D10" s="3" t="s">
        <v>33</v>
      </c>
      <c r="F10" s="8">
        <f>SUM(E5:E10)</f>
        <v>128.75</v>
      </c>
    </row>
    <row r="11" spans="1:7" x14ac:dyDescent="0.25">
      <c r="A11" t="s">
        <v>22</v>
      </c>
      <c r="B11" s="2">
        <f>4500</f>
        <v>4500</v>
      </c>
    </row>
    <row r="12" spans="1:7" x14ac:dyDescent="0.25">
      <c r="A12" t="s">
        <v>23</v>
      </c>
      <c r="B12" s="2">
        <f>100</f>
        <v>100</v>
      </c>
      <c r="D12" t="s">
        <v>32</v>
      </c>
      <c r="E12" s="2">
        <f>32.71</f>
        <v>32.71</v>
      </c>
    </row>
    <row r="13" spans="1:7" x14ac:dyDescent="0.25">
      <c r="A13" t="s">
        <v>24</v>
      </c>
      <c r="B13" s="2">
        <f>85</f>
        <v>85</v>
      </c>
      <c r="D13" t="s">
        <v>34</v>
      </c>
      <c r="E13" s="2">
        <f>1379.45</f>
        <v>1379.45</v>
      </c>
    </row>
    <row r="14" spans="1:7" x14ac:dyDescent="0.25">
      <c r="A14" t="s">
        <v>63</v>
      </c>
      <c r="B14" s="2">
        <f>50</f>
        <v>50</v>
      </c>
      <c r="D14" t="s">
        <v>35</v>
      </c>
      <c r="E14" s="2">
        <f>50</f>
        <v>50</v>
      </c>
    </row>
    <row r="15" spans="1:7" s="10" customFormat="1" x14ac:dyDescent="0.25">
      <c r="A15" s="10" t="s">
        <v>28</v>
      </c>
      <c r="B15" s="2">
        <f>50</f>
        <v>50</v>
      </c>
      <c r="C15" s="6"/>
      <c r="D15" t="s">
        <v>43</v>
      </c>
      <c r="E15" s="2">
        <f>150</f>
        <v>150</v>
      </c>
      <c r="F15" s="14"/>
    </row>
    <row r="16" spans="1:7" x14ac:dyDescent="0.25">
      <c r="A16" s="3" t="s">
        <v>7</v>
      </c>
      <c r="C16" s="8">
        <f>SUM(B5:B15)</f>
        <v>5510</v>
      </c>
      <c r="D16" s="10"/>
      <c r="F16" s="5"/>
      <c r="G16" s="10"/>
    </row>
    <row r="17" spans="1:7" x14ac:dyDescent="0.25">
      <c r="D17" s="3" t="s">
        <v>47</v>
      </c>
      <c r="F17" s="8">
        <f>SUM(E12:E17)</f>
        <v>1612.16</v>
      </c>
    </row>
    <row r="18" spans="1:7" x14ac:dyDescent="0.25">
      <c r="A18" s="9" t="s">
        <v>25</v>
      </c>
      <c r="B18" s="2">
        <f>5000</f>
        <v>5000</v>
      </c>
      <c r="D18" s="10"/>
    </row>
    <row r="19" spans="1:7" x14ac:dyDescent="0.25">
      <c r="A19" t="s">
        <v>27</v>
      </c>
      <c r="B19" s="2">
        <f>5000</f>
        <v>5000</v>
      </c>
      <c r="D19" t="s">
        <v>37</v>
      </c>
      <c r="E19" s="2">
        <f>145.2</f>
        <v>145.19999999999999</v>
      </c>
      <c r="G19" s="10"/>
    </row>
    <row r="20" spans="1:7" s="10" customFormat="1" x14ac:dyDescent="0.25">
      <c r="A20" s="10" t="s">
        <v>27</v>
      </c>
      <c r="B20" s="2">
        <f>15000</f>
        <v>15000</v>
      </c>
      <c r="D20" t="s">
        <v>41</v>
      </c>
      <c r="E20" s="2">
        <f>18.15</f>
        <v>18.149999999999999</v>
      </c>
      <c r="F20" s="2"/>
      <c r="G20"/>
    </row>
    <row r="21" spans="1:7" x14ac:dyDescent="0.25">
      <c r="A21" s="10" t="s">
        <v>26</v>
      </c>
      <c r="B21" s="2">
        <f>20000</f>
        <v>20000</v>
      </c>
      <c r="D21" s="10" t="s">
        <v>41</v>
      </c>
      <c r="E21" s="2">
        <f>125.84</f>
        <v>125.84</v>
      </c>
      <c r="F21" s="5"/>
    </row>
    <row r="22" spans="1:7" x14ac:dyDescent="0.25">
      <c r="A22" s="10" t="s">
        <v>30</v>
      </c>
      <c r="B22" s="27">
        <f>10000</f>
        <v>10000</v>
      </c>
      <c r="C22" s="6"/>
      <c r="D22" s="3" t="s">
        <v>36</v>
      </c>
      <c r="F22" s="8">
        <f>SUM(E19:E22)</f>
        <v>289.19</v>
      </c>
    </row>
    <row r="23" spans="1:7" x14ac:dyDescent="0.25">
      <c r="A23" s="3" t="s">
        <v>49</v>
      </c>
      <c r="C23" s="8">
        <f>SUM(B18:B22)</f>
        <v>55000</v>
      </c>
      <c r="D23" s="10"/>
    </row>
    <row r="24" spans="1:7" x14ac:dyDescent="0.25">
      <c r="B24" s="14"/>
      <c r="D24" s="10" t="s">
        <v>40</v>
      </c>
      <c r="E24" s="2">
        <f>1000</f>
        <v>1000</v>
      </c>
      <c r="G24" s="10"/>
    </row>
    <row r="25" spans="1:7" x14ac:dyDescent="0.25">
      <c r="A25" t="s">
        <v>16</v>
      </c>
      <c r="B25" s="2">
        <f>1429.45</f>
        <v>1429.45</v>
      </c>
      <c r="D25" t="s">
        <v>39</v>
      </c>
      <c r="E25" s="2">
        <f>200</f>
        <v>200</v>
      </c>
    </row>
    <row r="26" spans="1:7" x14ac:dyDescent="0.25">
      <c r="A26" t="s">
        <v>17</v>
      </c>
      <c r="B26" s="2">
        <f>500</f>
        <v>500</v>
      </c>
      <c r="C26" s="6"/>
      <c r="D26" s="10" t="s">
        <v>51</v>
      </c>
      <c r="E26" s="2">
        <f>1900</f>
        <v>1900</v>
      </c>
      <c r="G26" s="10"/>
    </row>
    <row r="27" spans="1:7" x14ac:dyDescent="0.25">
      <c r="A27" s="3" t="s">
        <v>29</v>
      </c>
      <c r="C27" s="8">
        <f>SUM(B25:B26)</f>
        <v>1929.45</v>
      </c>
      <c r="D27" s="10" t="s">
        <v>40</v>
      </c>
      <c r="E27" s="2">
        <f>305</f>
        <v>305</v>
      </c>
    </row>
    <row r="28" spans="1:7" x14ac:dyDescent="0.25">
      <c r="D28" s="10" t="s">
        <v>44</v>
      </c>
      <c r="E28" s="2">
        <f>2500</f>
        <v>2500</v>
      </c>
    </row>
    <row r="29" spans="1:7" x14ac:dyDescent="0.25">
      <c r="C29" s="26">
        <f>C16+C23+C27</f>
        <v>62439.45</v>
      </c>
      <c r="D29" s="10" t="s">
        <v>45</v>
      </c>
      <c r="E29" s="2">
        <f>2000</f>
        <v>2000</v>
      </c>
    </row>
    <row r="30" spans="1:7" x14ac:dyDescent="0.25">
      <c r="D30" s="10" t="s">
        <v>45</v>
      </c>
      <c r="E30" s="2">
        <f>56.01</f>
        <v>56.01</v>
      </c>
    </row>
    <row r="31" spans="1:7" x14ac:dyDescent="0.25">
      <c r="D31" s="10" t="s">
        <v>39</v>
      </c>
      <c r="E31" s="2">
        <f>400</f>
        <v>400</v>
      </c>
      <c r="F31" s="5"/>
    </row>
    <row r="32" spans="1:7" x14ac:dyDescent="0.25">
      <c r="D32" s="3" t="s">
        <v>7</v>
      </c>
      <c r="F32" s="8">
        <f>SUM(E24:E32)</f>
        <v>8361.01</v>
      </c>
    </row>
    <row r="34" spans="1:7" x14ac:dyDescent="0.25">
      <c r="D34" t="s">
        <v>48</v>
      </c>
      <c r="E34" s="2">
        <f>5000</f>
        <v>5000</v>
      </c>
    </row>
    <row r="35" spans="1:7" s="10" customFormat="1" x14ac:dyDescent="0.25">
      <c r="B35" s="2"/>
      <c r="D35" s="10" t="s">
        <v>48</v>
      </c>
      <c r="E35" s="2">
        <f>5000</f>
        <v>5000</v>
      </c>
      <c r="F35" s="2"/>
      <c r="G35"/>
    </row>
    <row r="36" spans="1:7" x14ac:dyDescent="0.25">
      <c r="D36" s="10" t="s">
        <v>48</v>
      </c>
      <c r="E36" s="2">
        <v>20000</v>
      </c>
    </row>
    <row r="37" spans="1:7" x14ac:dyDescent="0.25">
      <c r="D37" s="10" t="s">
        <v>48</v>
      </c>
      <c r="E37" s="2">
        <f>15000</f>
        <v>15000</v>
      </c>
      <c r="F37" s="14"/>
    </row>
    <row r="38" spans="1:7" x14ac:dyDescent="0.25">
      <c r="D38" s="10" t="s">
        <v>48</v>
      </c>
      <c r="E38" s="27">
        <v>10000</v>
      </c>
      <c r="F38" s="5"/>
      <c r="G38" s="10"/>
    </row>
    <row r="39" spans="1:7" x14ac:dyDescent="0.25">
      <c r="D39" s="3" t="s">
        <v>14</v>
      </c>
      <c r="F39" s="8">
        <f>SUM(E34:E39)</f>
        <v>55000</v>
      </c>
    </row>
    <row r="41" spans="1:7" x14ac:dyDescent="0.25">
      <c r="F41" s="26">
        <f>F10+F17+F22+F32+F39</f>
        <v>65391.11</v>
      </c>
    </row>
    <row r="43" spans="1:7" x14ac:dyDescent="0.25">
      <c r="A43" s="1" t="s">
        <v>52</v>
      </c>
    </row>
    <row r="44" spans="1:7" x14ac:dyDescent="0.25">
      <c r="A44" t="s">
        <v>68</v>
      </c>
    </row>
    <row r="45" spans="1:7" x14ac:dyDescent="0.25">
      <c r="A45" t="s">
        <v>59</v>
      </c>
    </row>
    <row r="46" spans="1:7" x14ac:dyDescent="0.25">
      <c r="A46" t="s">
        <v>61</v>
      </c>
    </row>
    <row r="47" spans="1:7" x14ac:dyDescent="0.25">
      <c r="A47" t="s">
        <v>53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8:B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Balans</vt:lpstr>
      <vt:lpstr>SHBM</vt:lpstr>
      <vt:lpstr>Prognose</vt:lpstr>
      <vt:lpstr>SHBM!Afdrukbereik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Hofenk, Adri</cp:lastModifiedBy>
  <cp:lastPrinted>2020-08-24T15:50:05Z</cp:lastPrinted>
  <dcterms:created xsi:type="dcterms:W3CDTF">2015-06-05T18:19:34Z</dcterms:created>
  <dcterms:modified xsi:type="dcterms:W3CDTF">2020-08-27T18:59:05Z</dcterms:modified>
</cp:coreProperties>
</file>