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hofenk\Documents\A3\Kameroen Werkt!\Jaarafsluiting 2025\"/>
    </mc:Choice>
  </mc:AlternateContent>
  <xr:revisionPtr revIDLastSave="0" documentId="13_ncr:1_{E0EB8968-AEB1-4813-A6A9-9D37860C96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s" sheetId="1" r:id="rId1"/>
    <sheet name="SHBM" sheetId="3" r:id="rId2"/>
    <sheet name="Bankmutaties" sheetId="5" r:id="rId3"/>
    <sheet name="Sponsoring Bymyra" sheetId="6" r:id="rId4"/>
    <sheet name="Sponsoring Kameroen" sheetId="8" r:id="rId5"/>
  </sheets>
  <definedNames>
    <definedName name="_xlnm.Print_Area" localSheetId="0">Balans!$A$1:$G$49</definedName>
    <definedName name="_xlnm.Print_Area" localSheetId="1">SHBM!$A$1:$G$43</definedName>
    <definedName name="_xlnm.Print_Area" localSheetId="4">'Sponsoring Kameroen'!#REF!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C44" i="1" l="1"/>
  <c r="C43" i="1"/>
  <c r="C35" i="1"/>
  <c r="C16" i="1"/>
  <c r="C27" i="3"/>
  <c r="G6" i="1"/>
  <c r="C49" i="1"/>
  <c r="G9" i="1"/>
  <c r="G8" i="1"/>
  <c r="C42" i="1"/>
  <c r="C50" i="1"/>
  <c r="C41" i="1"/>
  <c r="C40" i="1"/>
  <c r="C34" i="1"/>
  <c r="C33" i="1"/>
  <c r="C26" i="1"/>
  <c r="C25" i="1"/>
  <c r="C28" i="1"/>
  <c r="C9" i="1"/>
  <c r="C8" i="1"/>
  <c r="C27" i="1"/>
  <c r="G26" i="3" l="1"/>
  <c r="F13" i="3"/>
  <c r="F12" i="3"/>
  <c r="F11" i="3"/>
  <c r="F10" i="3"/>
  <c r="G16" i="3"/>
  <c r="G24" i="3"/>
  <c r="G22" i="3"/>
  <c r="G20" i="3"/>
  <c r="G18" i="3"/>
  <c r="G8" i="3"/>
  <c r="G6" i="3"/>
  <c r="G4" i="3"/>
  <c r="B8" i="3"/>
  <c r="B7" i="3"/>
  <c r="B6" i="3"/>
  <c r="B5" i="3"/>
  <c r="B4" i="3"/>
  <c r="B20" i="3"/>
  <c r="B19" i="3"/>
  <c r="C23" i="3"/>
  <c r="C11" i="3"/>
  <c r="C17" i="3"/>
  <c r="B14" i="3"/>
  <c r="B13" i="3"/>
  <c r="I14" i="8"/>
  <c r="H14" i="8"/>
  <c r="G14" i="8"/>
  <c r="F14" i="8"/>
  <c r="E14" i="8"/>
  <c r="I13" i="8"/>
  <c r="H13" i="8"/>
  <c r="G13" i="8"/>
  <c r="F13" i="8"/>
  <c r="E13" i="8"/>
  <c r="K10" i="8"/>
  <c r="J10" i="8"/>
  <c r="I10" i="8"/>
  <c r="H10" i="8"/>
  <c r="G10" i="8"/>
  <c r="I9" i="8"/>
  <c r="H9" i="8"/>
  <c r="G9" i="8"/>
  <c r="F9" i="8"/>
  <c r="E9" i="8"/>
  <c r="I8" i="8"/>
  <c r="H8" i="8"/>
  <c r="G8" i="8"/>
  <c r="F8" i="8"/>
  <c r="E8" i="8"/>
  <c r="I7" i="8"/>
  <c r="H7" i="8"/>
  <c r="G7" i="8"/>
  <c r="F7" i="8"/>
  <c r="E7" i="8"/>
  <c r="I6" i="8"/>
  <c r="H6" i="8"/>
  <c r="G6" i="8"/>
  <c r="F6" i="8"/>
  <c r="E6" i="8"/>
  <c r="I5" i="8"/>
  <c r="H5" i="8"/>
  <c r="G5" i="8"/>
  <c r="F5" i="8"/>
  <c r="E5" i="8"/>
  <c r="I4" i="8"/>
  <c r="H4" i="8"/>
  <c r="G4" i="8"/>
  <c r="F4" i="8"/>
  <c r="E4" i="8"/>
  <c r="I1" i="8"/>
  <c r="S110" i="6"/>
  <c r="R110" i="6"/>
  <c r="Q110" i="6"/>
  <c r="P110" i="6"/>
  <c r="O110" i="6"/>
  <c r="N110" i="6"/>
  <c r="M110" i="6"/>
  <c r="L110" i="6"/>
  <c r="K110" i="6"/>
  <c r="J110" i="6"/>
  <c r="I110" i="6"/>
  <c r="H110" i="6"/>
  <c r="M107" i="6"/>
  <c r="M106" i="6"/>
  <c r="M103" i="6"/>
  <c r="Q99" i="6"/>
  <c r="P99" i="6"/>
  <c r="O99" i="6"/>
  <c r="N99" i="6"/>
  <c r="M99" i="6"/>
  <c r="Q98" i="6"/>
  <c r="P98" i="6"/>
  <c r="O98" i="6"/>
  <c r="N98" i="6"/>
  <c r="M98" i="6"/>
  <c r="Q97" i="6"/>
  <c r="P97" i="6"/>
  <c r="O97" i="6"/>
  <c r="N97" i="6"/>
  <c r="M97" i="6"/>
  <c r="Q96" i="6"/>
  <c r="P96" i="6"/>
  <c r="O96" i="6"/>
  <c r="N96" i="6"/>
  <c r="M96" i="6"/>
  <c r="P95" i="6"/>
  <c r="O95" i="6"/>
  <c r="N95" i="6"/>
  <c r="M95" i="6"/>
  <c r="L95" i="6"/>
  <c r="P94" i="6"/>
  <c r="O94" i="6"/>
  <c r="N94" i="6"/>
  <c r="M94" i="6"/>
  <c r="L94" i="6"/>
  <c r="P93" i="6"/>
  <c r="O93" i="6"/>
  <c r="N93" i="6"/>
  <c r="M93" i="6"/>
  <c r="L93" i="6"/>
  <c r="P92" i="6"/>
  <c r="O92" i="6"/>
  <c r="N92" i="6"/>
  <c r="M92" i="6"/>
  <c r="L92" i="6"/>
  <c r="P91" i="6"/>
  <c r="O91" i="6"/>
  <c r="N91" i="6"/>
  <c r="M91" i="6"/>
  <c r="L91" i="6"/>
  <c r="P90" i="6"/>
  <c r="O90" i="6"/>
  <c r="N90" i="6"/>
  <c r="M90" i="6"/>
  <c r="L90" i="6"/>
  <c r="P89" i="6"/>
  <c r="O89" i="6"/>
  <c r="N89" i="6"/>
  <c r="M89" i="6"/>
  <c r="L89" i="6"/>
  <c r="P88" i="6"/>
  <c r="O88" i="6"/>
  <c r="N88" i="6"/>
  <c r="M88" i="6"/>
  <c r="L88" i="6"/>
  <c r="P87" i="6"/>
  <c r="O87" i="6"/>
  <c r="N87" i="6"/>
  <c r="M87" i="6"/>
  <c r="L87" i="6"/>
  <c r="O86" i="6"/>
  <c r="N86" i="6"/>
  <c r="M86" i="6"/>
  <c r="L86" i="6"/>
  <c r="K86" i="6"/>
  <c r="O85" i="6"/>
  <c r="N85" i="6"/>
  <c r="M85" i="6"/>
  <c r="L85" i="6"/>
  <c r="K85" i="6"/>
  <c r="O84" i="6"/>
  <c r="N84" i="6"/>
  <c r="M84" i="6"/>
  <c r="L84" i="6"/>
  <c r="K84" i="6"/>
  <c r="S83" i="6"/>
  <c r="R83" i="6"/>
  <c r="Q83" i="6"/>
  <c r="P83" i="6"/>
  <c r="O83" i="6"/>
  <c r="N83" i="6"/>
  <c r="M83" i="6"/>
  <c r="L83" i="6"/>
  <c r="K83" i="6"/>
  <c r="S82" i="6"/>
  <c r="S100" i="6" s="1"/>
  <c r="R82" i="6"/>
  <c r="Q82" i="6"/>
  <c r="P82" i="6"/>
  <c r="O82" i="6"/>
  <c r="N82" i="6"/>
  <c r="M82" i="6"/>
  <c r="L82" i="6"/>
  <c r="K82" i="6"/>
  <c r="N81" i="6"/>
  <c r="M81" i="6"/>
  <c r="L81" i="6"/>
  <c r="K81" i="6"/>
  <c r="J81" i="6"/>
  <c r="N80" i="6"/>
  <c r="M80" i="6"/>
  <c r="L80" i="6"/>
  <c r="K80" i="6"/>
  <c r="J80" i="6"/>
  <c r="N79" i="6"/>
  <c r="M79" i="6"/>
  <c r="L79" i="6"/>
  <c r="K79" i="6"/>
  <c r="J79" i="6"/>
  <c r="M78" i="6"/>
  <c r="L78" i="6"/>
  <c r="K78" i="6"/>
  <c r="J78" i="6"/>
  <c r="M77" i="6"/>
  <c r="L77" i="6"/>
  <c r="K77" i="6"/>
  <c r="J77" i="6"/>
  <c r="I77" i="6"/>
  <c r="M76" i="6"/>
  <c r="L76" i="6"/>
  <c r="K76" i="6"/>
  <c r="J76" i="6"/>
  <c r="I76" i="6"/>
  <c r="M75" i="6"/>
  <c r="L75" i="6"/>
  <c r="K75" i="6"/>
  <c r="J75" i="6"/>
  <c r="I75" i="6"/>
  <c r="N74" i="6"/>
  <c r="L74" i="6"/>
  <c r="K74" i="6"/>
  <c r="J74" i="6"/>
  <c r="L73" i="6"/>
  <c r="K73" i="6"/>
  <c r="J73" i="6"/>
  <c r="R71" i="6"/>
  <c r="R100" i="6" s="1"/>
  <c r="Q71" i="6"/>
  <c r="P71" i="6"/>
  <c r="O71" i="6"/>
  <c r="N71" i="6"/>
  <c r="M71" i="6"/>
  <c r="L71" i="6"/>
  <c r="K71" i="6"/>
  <c r="J71" i="6"/>
  <c r="M70" i="6"/>
  <c r="L70" i="6"/>
  <c r="K70" i="6"/>
  <c r="J70" i="6"/>
  <c r="L69" i="6"/>
  <c r="K69" i="6"/>
  <c r="J69" i="6"/>
  <c r="I69" i="6"/>
  <c r="H69" i="6"/>
  <c r="L68" i="6"/>
  <c r="K68" i="6"/>
  <c r="J68" i="6"/>
  <c r="I68" i="6"/>
  <c r="H68" i="6"/>
  <c r="L67" i="6"/>
  <c r="K67" i="6"/>
  <c r="J67" i="6"/>
  <c r="I67" i="6"/>
  <c r="H67" i="6"/>
  <c r="L66" i="6"/>
  <c r="K66" i="6"/>
  <c r="J66" i="6"/>
  <c r="I66" i="6"/>
  <c r="H66" i="6"/>
  <c r="R65" i="6"/>
  <c r="Q65" i="6"/>
  <c r="P65" i="6"/>
  <c r="O65" i="6"/>
  <c r="N65" i="6"/>
  <c r="M65" i="6"/>
  <c r="L65" i="6"/>
  <c r="K65" i="6"/>
  <c r="J65" i="6"/>
  <c r="I65" i="6"/>
  <c r="Q64" i="6"/>
  <c r="P64" i="6"/>
  <c r="O64" i="6"/>
  <c r="N64" i="6"/>
  <c r="M64" i="6"/>
  <c r="L64" i="6"/>
  <c r="K64" i="6"/>
  <c r="J64" i="6"/>
  <c r="I64" i="6"/>
  <c r="H64" i="6"/>
  <c r="Q63" i="6"/>
  <c r="P63" i="6"/>
  <c r="O63" i="6"/>
  <c r="N63" i="6"/>
  <c r="M63" i="6"/>
  <c r="L63" i="6"/>
  <c r="K63" i="6"/>
  <c r="J63" i="6"/>
  <c r="I63" i="6"/>
  <c r="H63" i="6"/>
  <c r="Q62" i="6"/>
  <c r="P62" i="6"/>
  <c r="O62" i="6"/>
  <c r="N62" i="6"/>
  <c r="M62" i="6"/>
  <c r="L62" i="6"/>
  <c r="K62" i="6"/>
  <c r="J62" i="6"/>
  <c r="I62" i="6"/>
  <c r="H62" i="6"/>
  <c r="Q61" i="6"/>
  <c r="P61" i="6"/>
  <c r="O61" i="6"/>
  <c r="N61" i="6"/>
  <c r="M61" i="6"/>
  <c r="L61" i="6"/>
  <c r="K61" i="6"/>
  <c r="J61" i="6"/>
  <c r="I61" i="6"/>
  <c r="H61" i="6"/>
  <c r="Q60" i="6"/>
  <c r="P60" i="6"/>
  <c r="O60" i="6"/>
  <c r="N60" i="6"/>
  <c r="M60" i="6"/>
  <c r="L60" i="6"/>
  <c r="K60" i="6"/>
  <c r="J60" i="6"/>
  <c r="I60" i="6"/>
  <c r="H60" i="6"/>
  <c r="Q59" i="6"/>
  <c r="P59" i="6"/>
  <c r="O59" i="6"/>
  <c r="N59" i="6"/>
  <c r="M59" i="6"/>
  <c r="L59" i="6"/>
  <c r="K59" i="6"/>
  <c r="J59" i="6"/>
  <c r="I59" i="6"/>
  <c r="H59" i="6"/>
  <c r="Q58" i="6"/>
  <c r="P58" i="6"/>
  <c r="O58" i="6"/>
  <c r="N58" i="6"/>
  <c r="M58" i="6"/>
  <c r="L58" i="6"/>
  <c r="K58" i="6"/>
  <c r="J58" i="6"/>
  <c r="I58" i="6"/>
  <c r="Q57" i="6"/>
  <c r="P57" i="6"/>
  <c r="O57" i="6"/>
  <c r="N57" i="6"/>
  <c r="M57" i="6"/>
  <c r="L57" i="6"/>
  <c r="K57" i="6"/>
  <c r="J57" i="6"/>
  <c r="I57" i="6"/>
  <c r="H57" i="6"/>
  <c r="Q56" i="6"/>
  <c r="P56" i="6"/>
  <c r="O56" i="6"/>
  <c r="N56" i="6"/>
  <c r="M56" i="6"/>
  <c r="M105" i="6" s="1"/>
  <c r="L56" i="6"/>
  <c r="K56" i="6"/>
  <c r="J56" i="6"/>
  <c r="I56" i="6"/>
  <c r="H56" i="6"/>
  <c r="L55" i="6"/>
  <c r="K55" i="6"/>
  <c r="J55" i="6"/>
  <c r="I55" i="6"/>
  <c r="H55" i="6"/>
  <c r="L54" i="6"/>
  <c r="K54" i="6"/>
  <c r="J54" i="6"/>
  <c r="I54" i="6"/>
  <c r="H54" i="6"/>
  <c r="Q53" i="6"/>
  <c r="P53" i="6"/>
  <c r="O53" i="6"/>
  <c r="N53" i="6"/>
  <c r="M53" i="6"/>
  <c r="L53" i="6"/>
  <c r="K53" i="6"/>
  <c r="J53" i="6"/>
  <c r="I53" i="6"/>
  <c r="H53" i="6"/>
  <c r="L52" i="6"/>
  <c r="K52" i="6"/>
  <c r="J52" i="6"/>
  <c r="I52" i="6"/>
  <c r="H52" i="6"/>
  <c r="L51" i="6"/>
  <c r="K51" i="6"/>
  <c r="J51" i="6"/>
  <c r="I51" i="6"/>
  <c r="H51" i="6"/>
  <c r="L50" i="6"/>
  <c r="K50" i="6"/>
  <c r="J50" i="6"/>
  <c r="I50" i="6"/>
  <c r="H50" i="6"/>
  <c r="Q49" i="6"/>
  <c r="P49" i="6"/>
  <c r="O49" i="6"/>
  <c r="N49" i="6"/>
  <c r="M49" i="6"/>
  <c r="L49" i="6"/>
  <c r="K49" i="6"/>
  <c r="J49" i="6"/>
  <c r="I49" i="6"/>
  <c r="H49" i="6"/>
  <c r="L48" i="6"/>
  <c r="K48" i="6"/>
  <c r="J48" i="6"/>
  <c r="I48" i="6"/>
  <c r="H48" i="6"/>
  <c r="L47" i="6"/>
  <c r="K47" i="6"/>
  <c r="J47" i="6"/>
  <c r="I47" i="6"/>
  <c r="H47" i="6"/>
  <c r="L46" i="6"/>
  <c r="K46" i="6"/>
  <c r="J46" i="6"/>
  <c r="I46" i="6"/>
  <c r="H46" i="6"/>
  <c r="L45" i="6"/>
  <c r="L100" i="6" s="1"/>
  <c r="K45" i="6"/>
  <c r="J45" i="6"/>
  <c r="I45" i="6"/>
  <c r="H45" i="6"/>
  <c r="Q44" i="6"/>
  <c r="P44" i="6"/>
  <c r="O44" i="6"/>
  <c r="N44" i="6"/>
  <c r="M44" i="6"/>
  <c r="L44" i="6"/>
  <c r="K44" i="6"/>
  <c r="J44" i="6"/>
  <c r="I44" i="6"/>
  <c r="H44" i="6"/>
  <c r="Q43" i="6"/>
  <c r="P43" i="6"/>
  <c r="O43" i="6"/>
  <c r="N43" i="6"/>
  <c r="M43" i="6"/>
  <c r="L43" i="6"/>
  <c r="K43" i="6"/>
  <c r="J43" i="6"/>
  <c r="I43" i="6"/>
  <c r="H43" i="6"/>
  <c r="H100" i="6" s="1"/>
  <c r="Q39" i="6"/>
  <c r="P39" i="6"/>
  <c r="O39" i="6"/>
  <c r="N39" i="6"/>
  <c r="M39" i="6"/>
  <c r="L39" i="6"/>
  <c r="K39" i="6"/>
  <c r="J39" i="6"/>
  <c r="Q37" i="6"/>
  <c r="P37" i="6"/>
  <c r="O37" i="6"/>
  <c r="N37" i="6"/>
  <c r="M37" i="6"/>
  <c r="L37" i="6"/>
  <c r="K37" i="6"/>
  <c r="J37" i="6"/>
  <c r="Q34" i="6"/>
  <c r="P34" i="6"/>
  <c r="O34" i="6"/>
  <c r="N34" i="6"/>
  <c r="M34" i="6"/>
  <c r="L34" i="6"/>
  <c r="K34" i="6"/>
  <c r="J34" i="6"/>
  <c r="I34" i="6"/>
  <c r="Q33" i="6"/>
  <c r="P33" i="6"/>
  <c r="O33" i="6"/>
  <c r="N33" i="6"/>
  <c r="M33" i="6"/>
  <c r="L33" i="6"/>
  <c r="K33" i="6"/>
  <c r="J33" i="6"/>
  <c r="Q29" i="6"/>
  <c r="P29" i="6"/>
  <c r="O29" i="6"/>
  <c r="N29" i="6"/>
  <c r="M29" i="6"/>
  <c r="L29" i="6"/>
  <c r="K29" i="6"/>
  <c r="K100" i="6" s="1"/>
  <c r="J29" i="6"/>
  <c r="J100" i="6" s="1"/>
  <c r="I29" i="6"/>
  <c r="I100" i="6" s="1"/>
  <c r="Q21" i="6"/>
  <c r="P21" i="6"/>
  <c r="O21" i="6"/>
  <c r="N21" i="6"/>
  <c r="M21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Q100" i="6" s="1"/>
  <c r="P15" i="6"/>
  <c r="P100" i="6" s="1"/>
  <c r="O15" i="6"/>
  <c r="O100" i="6" s="1"/>
  <c r="N15" i="6"/>
  <c r="N100" i="6" s="1"/>
  <c r="M15" i="6"/>
  <c r="M100" i="6" s="1"/>
  <c r="M1" i="6"/>
  <c r="C6" i="1"/>
  <c r="B222" i="5"/>
  <c r="B219" i="5"/>
  <c r="B216" i="5"/>
  <c r="B206" i="5"/>
  <c r="B201" i="5"/>
  <c r="B190" i="5"/>
  <c r="B187" i="5"/>
  <c r="B183" i="5"/>
  <c r="B177" i="5"/>
  <c r="B174" i="5"/>
  <c r="B170" i="5"/>
  <c r="B163" i="5"/>
  <c r="B156" i="5"/>
  <c r="B151" i="5"/>
  <c r="B103" i="5"/>
  <c r="B98" i="5"/>
  <c r="B95" i="5"/>
  <c r="B54" i="5"/>
  <c r="B51" i="5"/>
  <c r="B48" i="5"/>
  <c r="B44" i="5"/>
  <c r="B12" i="5"/>
  <c r="B8" i="5"/>
  <c r="B5" i="5"/>
  <c r="S111" i="6" l="1"/>
  <c r="S112" i="6" s="1"/>
  <c r="Q111" i="6"/>
  <c r="Q112" i="6"/>
  <c r="M102" i="6"/>
  <c r="N111" i="6"/>
  <c r="N112" i="6" s="1"/>
  <c r="O111" i="6"/>
  <c r="P111" i="6"/>
  <c r="R111" i="6"/>
  <c r="R112" i="6" s="1"/>
  <c r="B158" i="5"/>
  <c r="B224" i="5"/>
  <c r="O112" i="6" l="1"/>
  <c r="O113" i="6" s="1"/>
  <c r="M104" i="6"/>
  <c r="M108" i="6" s="1"/>
  <c r="M116" i="6"/>
  <c r="M117" i="6"/>
  <c r="Q113" i="6"/>
  <c r="P112" i="6"/>
  <c r="P113" i="6" s="1"/>
  <c r="N113" i="6"/>
  <c r="R113" i="6"/>
  <c r="S113" i="6"/>
  <c r="M118" i="6" l="1"/>
  <c r="C39" i="1" l="1"/>
  <c r="C7" i="1"/>
  <c r="G27" i="1" s="1"/>
  <c r="C45" i="1" l="1"/>
  <c r="G14" i="1" s="1"/>
  <c r="G30" i="1"/>
  <c r="C32" i="1"/>
  <c r="C36" i="1" s="1"/>
  <c r="G14" i="3" l="1"/>
  <c r="C21" i="3"/>
  <c r="C13" i="1" l="1"/>
  <c r="G29" i="1" l="1"/>
  <c r="C48" i="1"/>
  <c r="C9" i="3" l="1"/>
  <c r="C51" i="1" l="1"/>
  <c r="G12" i="1" s="1"/>
  <c r="G32" i="1" l="1"/>
  <c r="C15" i="3" l="1"/>
  <c r="C25" i="3" s="1"/>
  <c r="C24" i="1"/>
  <c r="C29" i="1" l="1"/>
  <c r="C11" i="1" s="1"/>
  <c r="G28" i="1" s="1"/>
  <c r="B18" i="1" l="1"/>
  <c r="G31" i="1" l="1"/>
  <c r="G26" i="1" l="1"/>
  <c r="C18" i="1" l="1"/>
  <c r="G16" i="1" s="1"/>
  <c r="G24" i="1"/>
  <c r="F18" i="1"/>
  <c r="G25" i="1" l="1"/>
  <c r="G33" i="1" s="1"/>
  <c r="G35" i="1" l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C25" authorId="0" shapeId="0" xr:uid="{82EB3399-3EA8-4F6B-B701-D2E5D96EC7B7}">
      <text>
        <r>
          <rPr>
            <b/>
            <sz val="9"/>
            <color indexed="81"/>
            <rFont val="Tahoma"/>
            <family val="2"/>
          </rPr>
          <t>Saldo ontvangen en afgedragen sponsorgelden Bymyra 2025</t>
        </r>
      </text>
    </comment>
    <comment ref="C26" authorId="0" shapeId="0" xr:uid="{B26805D0-B31C-4DB0-BD7C-DE1B8A0EBC58}">
      <text>
        <r>
          <rPr>
            <b/>
            <sz val="9"/>
            <color indexed="81"/>
            <rFont val="Tahoma"/>
            <family val="2"/>
          </rPr>
          <t>Saldo voedselprogramma</t>
        </r>
      </text>
    </comment>
    <comment ref="C49" authorId="0" shapeId="0" xr:uid="{88077FBD-0A7D-4ABE-BE2D-28E4B816B3ED}">
      <text>
        <r>
          <rPr>
            <b/>
            <sz val="9"/>
            <color indexed="81"/>
            <rFont val="Tahoma"/>
            <family val="2"/>
          </rPr>
          <t>Niet uitgekeerd in 2025 van ontvangst in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B132" authorId="0" shapeId="0" xr:uid="{79059050-F0E9-4294-8797-344848C2E395}">
      <text>
        <r>
          <rPr>
            <b/>
            <sz val="9"/>
            <color indexed="81"/>
            <rFont val="Tahoma"/>
            <family val="2"/>
          </rPr>
          <t>1 banktransactie op 1-8-2025 van € 1.900: hiervan 1.330 voor Gambia en 570 voor Kameroen</t>
        </r>
      </text>
    </comment>
    <comment ref="B154" authorId="0" shapeId="0" xr:uid="{E8477861-72CB-41EC-804E-6C6896535D8E}">
      <text>
        <r>
          <rPr>
            <b/>
            <sz val="9"/>
            <color indexed="81"/>
            <rFont val="Tahoma"/>
            <family val="2"/>
          </rPr>
          <t>1 banktransactie op 1-8-2025 van € 1.900: hiervan 1.330 voor Gambia en 570 voor Kameroen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  <author>Adri Hofenk</author>
  </authors>
  <commentList>
    <comment ref="A14" authorId="0" shapeId="0" xr:uid="{70578FEB-DC2B-4ADC-9966-6EE557FDC41D}">
      <text>
        <r>
          <rPr>
            <b/>
            <sz val="9"/>
            <color indexed="81"/>
            <rFont val="Tahoma"/>
            <family val="2"/>
          </rPr>
          <t>In 2021 is er betaald voor 2021 - 2024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4" authorId="0" shapeId="0" xr:uid="{4DE3B4AF-D308-4A95-A433-603689EAE507}">
      <text>
        <r>
          <rPr>
            <b/>
            <sz val="9"/>
            <color indexed="81"/>
            <rFont val="Tahoma"/>
            <family val="2"/>
          </rPr>
          <t>De afspraak was € 380,-? Er is in 2025 € 200,- betaald.</t>
        </r>
      </text>
    </comment>
    <comment ref="M43" authorId="0" shapeId="0" xr:uid="{1ED9BD8C-F889-40A8-8DC6-48190D1257BF}">
      <text>
        <r>
          <rPr>
            <b/>
            <sz val="9"/>
            <color indexed="81"/>
            <rFont val="Tahoma"/>
            <family val="2"/>
          </rPr>
          <t>Sponsoring voor Bussel voor 5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8" authorId="0" shapeId="0" xr:uid="{309DCC63-D45E-403A-97DD-6CC324BD1F69}">
      <text>
        <r>
          <rPr>
            <b/>
            <sz val="9"/>
            <color indexed="81"/>
            <rFont val="Tahoma"/>
            <family val="2"/>
          </rPr>
          <t>De afspraak was € 380,-? Er is in 2025 € 190,- betaald.</t>
        </r>
      </text>
    </comment>
    <comment ref="A74" authorId="1" shapeId="0" xr:uid="{5D65FD76-195D-40DF-B9BF-F1DD474E6438}">
      <text>
        <r>
          <rPr>
            <b/>
            <sz val="9"/>
            <color indexed="81"/>
            <rFont val="Tahoma"/>
            <family val="2"/>
          </rPr>
          <t>Van Ilse 190,- en van H.C. Rutgers ook 190,-</t>
        </r>
      </text>
    </comment>
    <comment ref="A77" authorId="0" shapeId="0" xr:uid="{2531C4B6-EEA9-4779-81AF-4A3781B4BEFF}">
      <text>
        <r>
          <rPr>
            <b/>
            <sz val="9"/>
            <color indexed="81"/>
            <rFont val="Tahoma"/>
            <family val="2"/>
          </rPr>
          <t>In 2021 betaald 1.000 euro voor 5 jaar schoolgeld, dus 50 euro extra</t>
        </r>
      </text>
    </comment>
    <comment ref="L78" authorId="0" shapeId="0" xr:uid="{3C61A53F-D8FB-49FF-B64A-7B20A37EBFD8}">
      <text>
        <r>
          <rPr>
            <b/>
            <sz val="10"/>
            <color indexed="81"/>
            <rFont val="Tahoma"/>
            <charset val="1"/>
          </rPr>
          <t>Dit bedrag in 2025 afboeken wegens oninbaarheid.</t>
        </r>
      </text>
    </comment>
    <comment ref="M78" authorId="0" shapeId="0" xr:uid="{A9C45EE8-402E-48BB-B829-1C13F14851B1}">
      <text>
        <r>
          <rPr>
            <b/>
            <sz val="10"/>
            <color indexed="81"/>
            <rFont val="Tahoma"/>
            <charset val="1"/>
          </rPr>
          <t>Dit bedrag in 2025 afboeken wegens oninbaarheid.</t>
        </r>
      </text>
    </comment>
    <comment ref="A85" authorId="1" shapeId="0" xr:uid="{EA5FF755-6D2C-48FB-BC5B-CF1E2B40CD6B}">
      <text>
        <r>
          <rPr>
            <b/>
            <sz val="9"/>
            <color indexed="81"/>
            <rFont val="Tahoma"/>
            <family val="2"/>
          </rPr>
          <t>Samen met Raats sponsoring van 1 kind voor 380 euro</t>
        </r>
      </text>
    </comment>
    <comment ref="A86" authorId="1" shapeId="0" xr:uid="{5CBCC700-FC16-4952-B76D-744A1EBDDC19}">
      <text>
        <r>
          <rPr>
            <b/>
            <sz val="9"/>
            <color indexed="81"/>
            <rFont val="Tahoma"/>
            <family val="2"/>
          </rPr>
          <t>Samen met Gerritsen sponsoring van 1 kind voor 380 euro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 shapeId="0" xr:uid="{543B604C-7FE5-41FB-A49E-633D6B2E1919}">
      <text>
        <r>
          <rPr>
            <b/>
            <sz val="9"/>
            <color indexed="81"/>
            <rFont val="Tahoma"/>
            <family val="2"/>
          </rPr>
          <t>Dit bedrag bestaat uit € 500,- via Daan van der Weele en € 500,- via Human Connection</t>
        </r>
      </text>
    </comment>
    <comment ref="M106" authorId="0" shapeId="0" xr:uid="{AD90E320-0B55-4537-A4DE-DC64F0869CB2}">
      <text>
        <r>
          <rPr>
            <b/>
            <sz val="9"/>
            <color indexed="81"/>
            <rFont val="Tahoma"/>
            <family val="2"/>
          </rPr>
          <t>J.H. Zoeten éénmalig te besteden aan sponsoring (valutadatum 31-12-2025)</t>
        </r>
      </text>
    </comment>
    <comment ref="M107" authorId="0" shapeId="0" xr:uid="{FAF073E4-6040-4F94-AEE3-3D15C2ACE7B2}">
      <text>
        <r>
          <rPr>
            <b/>
            <sz val="9"/>
            <color indexed="81"/>
            <rFont val="Tahoma"/>
            <family val="2"/>
          </rPr>
          <t>In 2025 ontvangen voor sponsoring over 2024</t>
        </r>
      </text>
    </comment>
    <comment ref="M108" authorId="0" shapeId="0" xr:uid="{75BB02E1-4E47-409B-86DD-6715876FF035}">
      <text>
        <r>
          <rPr>
            <b/>
            <sz val="9"/>
            <color indexed="81"/>
            <rFont val="Tahoma"/>
            <family val="2"/>
          </rPr>
          <t>Klopt met mutatie Triodos 2025 voor deze donaties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A4" authorId="0" shapeId="0" xr:uid="{31058EE6-B59F-4460-8311-57BF44C943AE}">
      <text>
        <r>
          <rPr>
            <b/>
            <sz val="9"/>
            <color indexed="81"/>
            <rFont val="Tahoma"/>
            <family val="2"/>
          </rPr>
          <t>In totaal bedrag van 1.900 euro gestort door Frans (valutadatum 2-8-2024)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2AC6FC1-CB89-489C-919A-6A8429A753A7}">
      <text>
        <r>
          <rPr>
            <b/>
            <sz val="9"/>
            <color indexed="81"/>
            <rFont val="Tahoma"/>
            <family val="2"/>
          </rPr>
          <t>In totaal bedrag van 1.900 euro gestort door Frans (valutadatum 2-8-2024)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01B9DE17-5F36-4341-B984-BDA6EA609C2D}">
      <text>
        <r>
          <rPr>
            <b/>
            <sz val="9"/>
            <color indexed="81"/>
            <rFont val="Tahoma"/>
            <family val="2"/>
          </rPr>
          <t>In 2021 is 350 euro betaald, nog 30 euro tegoed tbv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<sst xmlns="http://schemas.openxmlformats.org/spreadsheetml/2006/main" count="1089" uniqueCount="424">
  <si>
    <t>ACTIVA</t>
  </si>
  <si>
    <t>PASSIVA</t>
  </si>
  <si>
    <t>Herkomst</t>
  </si>
  <si>
    <t>Subtotaal giften/donaties</t>
  </si>
  <si>
    <t>Financiële vaste activa</t>
  </si>
  <si>
    <t>Liquide middelen</t>
  </si>
  <si>
    <t>Eigen vermogen</t>
  </si>
  <si>
    <t>Langlopende verplichtingen</t>
  </si>
  <si>
    <t>Besteding</t>
  </si>
  <si>
    <t>Uitgaande geldstromen</t>
  </si>
  <si>
    <t>Eindsaldo eigen vermogen</t>
  </si>
  <si>
    <t>Inkomende geldstromen</t>
  </si>
  <si>
    <t>Beginsaldo eigen vermogen</t>
  </si>
  <si>
    <t>Triodos Internet Zaken Rekening</t>
  </si>
  <si>
    <t>Vooruitontvangen bedragen</t>
  </si>
  <si>
    <t>Mutatie eigen vermogen</t>
  </si>
  <si>
    <t>Subtotaal geoormerkte giften/donaties</t>
  </si>
  <si>
    <t>Mutatie passiva (vooruitontvangen bedragen)</t>
  </si>
  <si>
    <t>Nog te ontvangen bedragen</t>
  </si>
  <si>
    <t>Eindsaldo vooruitontvangen bedragen</t>
  </si>
  <si>
    <t>Beginsaldo</t>
  </si>
  <si>
    <t>Eindsaldo nog te ontvangen bedragen</t>
  </si>
  <si>
    <t>Kosten bedrijfsvoering</t>
  </si>
  <si>
    <t>Bankkosten</t>
  </si>
  <si>
    <t>Giften/donaties algemeen</t>
  </si>
  <si>
    <t>Boekdatum</t>
  </si>
  <si>
    <t>Bedrag</t>
  </si>
  <si>
    <t>D/C</t>
  </si>
  <si>
    <t>Naam tegenrekening</t>
  </si>
  <si>
    <t>Omschrijving</t>
  </si>
  <si>
    <t>Credit</t>
  </si>
  <si>
    <t>S.M. Kaspers</t>
  </si>
  <si>
    <t>Gift/donatie</t>
  </si>
  <si>
    <t>kwartaaldonatie</t>
  </si>
  <si>
    <t>F.M. Jacobs</t>
  </si>
  <si>
    <t>W.M. Hauptmeijer</t>
  </si>
  <si>
    <t>Hr PA Backx</t>
  </si>
  <si>
    <t>Hr GM Hendriks</t>
  </si>
  <si>
    <t>W.A. Hofenk</t>
  </si>
  <si>
    <t>H. Roelofsen</t>
  </si>
  <si>
    <t>A. Gerritsen</t>
  </si>
  <si>
    <t>GELS INTERIM BV</t>
  </si>
  <si>
    <t>Hr M Welling, Mw MPT Donkers</t>
  </si>
  <si>
    <t>Sponsoring Bymyra</t>
  </si>
  <si>
    <t>Mw M F L L Geelen en/of Hr H L M van Middelaar</t>
  </si>
  <si>
    <t>Sponsorkind Gambia</t>
  </si>
  <si>
    <t>Mw A M C Vesseur</t>
  </si>
  <si>
    <t>Sponsorship Gambia</t>
  </si>
  <si>
    <t>Sponsoring kind Gambia</t>
  </si>
  <si>
    <t>schoolgeld Gambia</t>
  </si>
  <si>
    <t>Philip Backx Consultancy</t>
  </si>
  <si>
    <t>Sponsoring twee kinderen Gambia</t>
  </si>
  <si>
    <t>P.E.A. Bootz</t>
  </si>
  <si>
    <t>G.J.A. Wijgman en/of W.M Wijgman-Ti</t>
  </si>
  <si>
    <t>Mw O de Bruijn</t>
  </si>
  <si>
    <t>sponsorship Gambia</t>
  </si>
  <si>
    <t>I M VD JAGT</t>
  </si>
  <si>
    <t>J.F.C. Bos eo J.J.M. Willems</t>
  </si>
  <si>
    <t>Briljan</t>
  </si>
  <si>
    <t>J.J.A. Tirion eo</t>
  </si>
  <si>
    <t>B.M. Janssen</t>
  </si>
  <si>
    <t>Sponsoring schoolkinderen Kameroen</t>
  </si>
  <si>
    <t>HTM TEN BERG</t>
  </si>
  <si>
    <t>Debet</t>
  </si>
  <si>
    <t>G.M.Hendriks</t>
  </si>
  <si>
    <t>Haicu Webdesign</t>
  </si>
  <si>
    <t>Greenhost</t>
  </si>
  <si>
    <t>Projectkosten</t>
  </si>
  <si>
    <t>Subtotaal sponsoring Bymyra school Gambia</t>
  </si>
  <si>
    <t>Periodieke sponsoring Bymyra</t>
  </si>
  <si>
    <t>Lening u/g tailorshop Effie</t>
  </si>
  <si>
    <t>Lening u/g project champignons de Foumbot</t>
  </si>
  <si>
    <t>Naam</t>
  </si>
  <si>
    <t>Datum start</t>
  </si>
  <si>
    <t>Looptijd</t>
  </si>
  <si>
    <t>Opmerkingen</t>
  </si>
  <si>
    <t>Frans Jacobs</t>
  </si>
  <si>
    <t xml:space="preserve"> 01-09-2021</t>
  </si>
  <si>
    <t>5 jaar</t>
  </si>
  <si>
    <t>Kameroen Werkt (sponsor nog in te vullen)</t>
  </si>
  <si>
    <t>Bettie (B.M.) Janssen</t>
  </si>
  <si>
    <t>Kameroen Werkt (donaties twins)</t>
  </si>
  <si>
    <t>Nog te betalen bedragen</t>
  </si>
  <si>
    <t>OVERZICHT SPONSOREN BYMYRA BILINGUAL SCHOOL</t>
  </si>
  <si>
    <t>Kameroen Werkt / Bertie</t>
  </si>
  <si>
    <t xml:space="preserve"> 01-01-2017</t>
  </si>
  <si>
    <t>Geld in totaal vooraf ontvangen</t>
  </si>
  <si>
    <t>Kameroen Werkt / De Hoop stichting</t>
  </si>
  <si>
    <t xml:space="preserve"> 01-09-2019</t>
  </si>
  <si>
    <t>Annemiek Luken - Pauw</t>
  </si>
  <si>
    <t xml:space="preserve"> 01-09-2020</t>
  </si>
  <si>
    <t>Max Welling / Marga Donkers</t>
  </si>
  <si>
    <t>Marcel Bierings</t>
  </si>
  <si>
    <t>Adri Hofenk</t>
  </si>
  <si>
    <t>Wim Kaizer</t>
  </si>
  <si>
    <t>Mirjam / KW / Rajahmundry</t>
  </si>
  <si>
    <t>Jobine van ‘t Westeinde</t>
  </si>
  <si>
    <t>Roos Leopold / Julien Scheltes</t>
  </si>
  <si>
    <t>Wouter Langerer</t>
  </si>
  <si>
    <t>Sjaak Vaes</t>
  </si>
  <si>
    <t>Jan Schepers (BrilJan)</t>
  </si>
  <si>
    <t>Marlet Hesselink</t>
  </si>
  <si>
    <t>Henk Croon</t>
  </si>
  <si>
    <t>Inge Zwitserlood / Ruud Bakhuizen</t>
  </si>
  <si>
    <t>Annemieke Vesseur</t>
  </si>
  <si>
    <t>Mirjam Tirion</t>
  </si>
  <si>
    <t>Frederieke / Elena Ponzetti / Jesse</t>
  </si>
  <si>
    <t>Bertie / Maria Hendriks</t>
  </si>
  <si>
    <t>Frans Jacobs / KW</t>
  </si>
  <si>
    <t>Inge Besaris</t>
  </si>
  <si>
    <t>Max Welling / Marga Donkers / KW</t>
  </si>
  <si>
    <t>Max Welling / Marga D. / Herman Gels / KW</t>
  </si>
  <si>
    <t>Tom van der Linde</t>
  </si>
  <si>
    <t>Paul Kelder</t>
  </si>
  <si>
    <t>Hans /Arianne Wopereis</t>
  </si>
  <si>
    <t>Marion Ligthart Schenk (Teegelbeckers)</t>
  </si>
  <si>
    <t>Janneke Bakker</t>
  </si>
  <si>
    <t>Reyke Zwartjes (Lucas)</t>
  </si>
  <si>
    <t>Stella (S.M.) Kaspers</t>
  </si>
  <si>
    <t>Henri en Maria Middelaar</t>
  </si>
  <si>
    <t>Douwe en Tjallie de Boer</t>
  </si>
  <si>
    <t>Philip Backx</t>
  </si>
  <si>
    <t>Peter Bootz</t>
  </si>
  <si>
    <t>Wietske Wijgman</t>
  </si>
  <si>
    <t>Floris Buter</t>
  </si>
  <si>
    <t>Ilse van der Jagt</t>
  </si>
  <si>
    <t xml:space="preserve"> 01-01-2022</t>
  </si>
  <si>
    <t>Odile de Bruin</t>
  </si>
  <si>
    <t>M. en A. Ouwehand (Monaire B.V.)</t>
  </si>
  <si>
    <t>Vooruit ontvangen bedragen</t>
  </si>
  <si>
    <t>Extra ontvangsten geoormerkt voor Bymyra</t>
  </si>
  <si>
    <t>Nog te onvangen sponsorgeld</t>
  </si>
  <si>
    <t>Vooruit ontvangen sponsorgeld</t>
  </si>
  <si>
    <t>Afboeking vooruitontvangen bedragen</t>
  </si>
  <si>
    <t>Mutatie activa (leningen u/g)</t>
  </si>
  <si>
    <t>Mutatie passiva (nog te betalen bedragen)</t>
  </si>
  <si>
    <t>Vooruitbetaalde bedragen</t>
  </si>
  <si>
    <t>Categorie</t>
  </si>
  <si>
    <t>Extra bijdrage voor Oumie en Jarra (of wie het nodig heeft)</t>
  </si>
  <si>
    <t>Stichting Do &amp; Well</t>
  </si>
  <si>
    <t>S VAN LIESHOUT</t>
  </si>
  <si>
    <t>Mw EM Beekwilder</t>
  </si>
  <si>
    <t>M.J. Mentink</t>
  </si>
  <si>
    <t>CJI RAATS CJ</t>
  </si>
  <si>
    <t>De heer H Verburg jr</t>
  </si>
  <si>
    <t>J.C.M. Farla</t>
  </si>
  <si>
    <t>P H J M SCHOUTEN CJ</t>
  </si>
  <si>
    <t>Jaarlijkse storting Cardi Bos en Judith Willems sponsorship Gambia</t>
  </si>
  <si>
    <t>Sponsorship Gambia wijgman</t>
  </si>
  <si>
    <t>Sonsorship</t>
  </si>
  <si>
    <t>Mw LPM Arends-van Uffelen, Hr B Arends</t>
  </si>
  <si>
    <t>jaarlijkse donatie</t>
  </si>
  <si>
    <t>H.C. Rutgers</t>
  </si>
  <si>
    <t>Periodieke gift</t>
  </si>
  <si>
    <t>Sponsoring Bymyra (Kameroen)</t>
  </si>
  <si>
    <t>Donatie</t>
  </si>
  <si>
    <t>GM Hendriks</t>
  </si>
  <si>
    <t>Esther Eggink / Maarten de Vlugt</t>
  </si>
  <si>
    <t>Karen Lucas</t>
  </si>
  <si>
    <t>Herman Gels</t>
  </si>
  <si>
    <t>Arends (Bert en Loes)</t>
  </si>
  <si>
    <t>OVERZICHT SPONSOREN KAMEROEN FOMBOUT</t>
  </si>
  <si>
    <t>Nog te betalen 2023 - 2025</t>
  </si>
  <si>
    <t>Nog te betalen 2021</t>
  </si>
  <si>
    <t>Eindsaldo nog te betalen bedragen</t>
  </si>
  <si>
    <t>OPMERKINGEN BIJ DE BALANS</t>
  </si>
  <si>
    <t>Mutatie activa (vooruitbetaalde bedragen)</t>
  </si>
  <si>
    <t>Mutatie passiva (leningen o/g)</t>
  </si>
  <si>
    <t>Lening u/g taxi Musa Taal</t>
  </si>
  <si>
    <t>Lening o/g De Bruijn (taxi Musa Taal)</t>
  </si>
  <si>
    <t>Lening o/g Bos eo Willems (taxi Musa Taal)</t>
  </si>
  <si>
    <t>Donaties project Rijst voor Kerst</t>
  </si>
  <si>
    <t>Lening o/g B.M. Janssen (huis Effie)</t>
  </si>
  <si>
    <t>Lening u/g huis Effie</t>
  </si>
  <si>
    <t>Eindsaldo vooruitbetaalde bedragen</t>
  </si>
  <si>
    <t>E.M. Beekwilder</t>
  </si>
  <si>
    <t>C.J.I. Raats</t>
  </si>
  <si>
    <t xml:space="preserve"> 01-09-2023</t>
  </si>
  <si>
    <t>Aflossing lening u/g (champignons Foumbot)</t>
  </si>
  <si>
    <t>De heer H.D. Sneep e/o mevrouw K.K.</t>
  </si>
  <si>
    <t>HJW Modijefsky</t>
  </si>
  <si>
    <t>Gift/donatie (huis Effie)</t>
  </si>
  <si>
    <t>Ondersteuning Effie</t>
  </si>
  <si>
    <t>Schenking Effie</t>
  </si>
  <si>
    <t>Gift/donatie (rijst voor Kerst)</t>
  </si>
  <si>
    <t>Zak rijst</t>
  </si>
  <si>
    <t>rijst</t>
  </si>
  <si>
    <t>Gift/donatie (voedselprogramma 3)</t>
  </si>
  <si>
    <t>Sponsorkund</t>
  </si>
  <si>
    <t>sponsorkind</t>
  </si>
  <si>
    <t>Jaarlijkse gift kind/ jongere Kameroen (5jr)</t>
  </si>
  <si>
    <t>Donatie (rijst voor Kerst)</t>
  </si>
  <si>
    <t>H.B. Gels</t>
  </si>
  <si>
    <t>Donatie (voedselprogramma 3)</t>
  </si>
  <si>
    <t>Gift/donatie voedselprogramma</t>
  </si>
  <si>
    <t>Subtotaal aflossing lening u/g</t>
  </si>
  <si>
    <t>Voedselprogramma Bymyra school Gambia</t>
  </si>
  <si>
    <t>Mutatie activa (nog te ontvangen bedragen)</t>
  </si>
  <si>
    <t>M. Scheepstra</t>
  </si>
  <si>
    <t>Bijdrage reis Hart van Afrika</t>
  </si>
  <si>
    <t>R. Wielage en/of N.G.M.M</t>
  </si>
  <si>
    <t>Bartosz Kaszuba</t>
  </si>
  <si>
    <t>P. Loef</t>
  </si>
  <si>
    <t>A.A.C. Kleintjens</t>
  </si>
  <si>
    <t>RF VAN DER VEEN CJ</t>
  </si>
  <si>
    <t>S. Veenendaal</t>
  </si>
  <si>
    <t>Mw E ten Boekel</t>
  </si>
  <si>
    <t>A.H. Swieringa</t>
  </si>
  <si>
    <t>Zak Rijst</t>
  </si>
  <si>
    <t>Hr JA Ahling</t>
  </si>
  <si>
    <t>zak rijst</t>
  </si>
  <si>
    <t>A.G. van der Linde</t>
  </si>
  <si>
    <t>R HARDER CJ</t>
  </si>
  <si>
    <t>Annelies Bretveld Feng Shui</t>
  </si>
  <si>
    <t>D.F.A. Bijleveld</t>
  </si>
  <si>
    <t>A.C. Oldenziel</t>
  </si>
  <si>
    <t>C.M. van der Voort</t>
  </si>
  <si>
    <t>J.W.L. Wijsbek</t>
  </si>
  <si>
    <t>G.E. van Donselaar</t>
  </si>
  <si>
    <t>L.M. Kho</t>
  </si>
  <si>
    <t>Mw JAW van t Westeinde</t>
  </si>
  <si>
    <t>Zakken rijst</t>
  </si>
  <si>
    <t>Lening o/g (zonnepanelen restaurant Modou)</t>
  </si>
  <si>
    <t>Sponsoring</t>
  </si>
  <si>
    <t>Sponsoring kind 80 Tombong Fadera 2e termijn</t>
  </si>
  <si>
    <t>Bewegingspraktijk PureMotion oefent</t>
  </si>
  <si>
    <t>Hr AJ Scheepstra, Mw JA Tamminga</t>
  </si>
  <si>
    <t>R.D. Jacobs e/o Z.S. Jacobs-Bosboom</t>
  </si>
  <si>
    <t>Mw M Badjie</t>
  </si>
  <si>
    <t>Donatie (voedselprogramma 1 en 3)</t>
  </si>
  <si>
    <t>Henk Verburg</t>
  </si>
  <si>
    <t>Arnaud Jan Scheepstra</t>
  </si>
  <si>
    <t>Yvonne Jacobs</t>
  </si>
  <si>
    <t>Marieke Scheepstra</t>
  </si>
  <si>
    <t>Rob en Zita Jacobs</t>
  </si>
  <si>
    <t>Bewegingspraktijk PureMotion oefent (Keety Zoeten)</t>
  </si>
  <si>
    <t>Mariatou Badjie</t>
  </si>
  <si>
    <t>Annet Swieringa</t>
  </si>
  <si>
    <t>Daan van der Weele</t>
  </si>
  <si>
    <t>Bartosz</t>
  </si>
  <si>
    <t>Afboeking nog te ontvangen bedragen</t>
  </si>
  <si>
    <t>Ontvangsten voor vooruitbetaalde bedragen (sponsoring Bymyra)</t>
  </si>
  <si>
    <t>Ontvangsten voor vooruitbetaalde bedragen (voedselprogramma)</t>
  </si>
  <si>
    <t>Vooruitontvangen bedragen Tunbung Village</t>
  </si>
  <si>
    <t>Saldo vooruitbetaalde bedragen donaties huis Effie</t>
  </si>
  <si>
    <t>te egaliseren met jaarlijkse te ontvangen donaties (tot en met 2027)</t>
  </si>
  <si>
    <t xml:space="preserve">Vooruit betaalde bedragen donaties huis Effie betreft een vooruitbetaald bedrag </t>
  </si>
  <si>
    <t>BALANS PER 31-12-2025 STICHTING KAMEROEN WERKT!</t>
  </si>
  <si>
    <t>01-01-2025</t>
  </si>
  <si>
    <t>31-12-2025</t>
  </si>
  <si>
    <t>Specifieke bestedingen Bymyra 2025</t>
  </si>
  <si>
    <t>Correctie/verrekening/vrijval in 2025</t>
  </si>
  <si>
    <t>OVERZICHT BANKMUTATIES TRIODOS BANK 2025</t>
  </si>
  <si>
    <t>Terugbetaling Champignonproject Foumbot Contant aan mij gegeven 21 juli 2025</t>
  </si>
  <si>
    <t>Terugbetaling lening Musa Taal project taxi Gambia cash aan Bertie gegeven</t>
  </si>
  <si>
    <t>Aflossing lening u/g (taxi Musa Taal)</t>
  </si>
  <si>
    <t>aanvulling eerdere overboeking transport, rijst, simcard en verblijf 6 personen (Sneep, Groenveld, vd Wiel, Houweling)</t>
  </si>
  <si>
    <t>extra nacht feb Huib en Kirstain</t>
  </si>
  <si>
    <t>M.J.C. van Kamp</t>
  </si>
  <si>
    <t>Schenking na bezoek Bergkerk Deventer</t>
  </si>
  <si>
    <t>J.P. van Mantgem</t>
  </si>
  <si>
    <t>Evenement HU veiling jan 2025</t>
  </si>
  <si>
    <t>HU evenement culturele markt dec 2024</t>
  </si>
  <si>
    <t>Tbv kinderen om naar school te kunnen (en daar te eten)</t>
  </si>
  <si>
    <t>Donatie voor project van Huib Sneep in Gambia</t>
  </si>
  <si>
    <t>Bijdrage 2025/01</t>
  </si>
  <si>
    <t>Reflectie</t>
  </si>
  <si>
    <t>Verjaardag Bertie donatie Kameroen werkt</t>
  </si>
  <si>
    <t>Mw MAC Akkermans</t>
  </si>
  <si>
    <t>Kruk. Dank</t>
  </si>
  <si>
    <t>gift energetisch krukje</t>
  </si>
  <si>
    <t>R.A.M. van Roemburg</t>
  </si>
  <si>
    <t>Met dank van jaar 3 2024-2025</t>
  </si>
  <si>
    <t>Hr WF de Gaay Fortman</t>
  </si>
  <si>
    <t>Donatie vrienden en familie Floris Buter</t>
  </si>
  <si>
    <t>Hr JCJM Jimkes, Mw EI Jimkes-Verkad</t>
  </si>
  <si>
    <t>Donatie voor dit goede doel</t>
  </si>
  <si>
    <t>THE UK ONLINE GIVING FOUNDATION</t>
  </si>
  <si>
    <t>Donation from UKOGF causes.benevity.org - GDA6KQGYW3</t>
  </si>
  <si>
    <t>Jaarlijkse donatie, groet Ted ten Berg</t>
  </si>
  <si>
    <t>HOGESCH UTR</t>
  </si>
  <si>
    <t>225001  .</t>
  </si>
  <si>
    <t>Mw J M Geijer</t>
  </si>
  <si>
    <t>Sessie Bertie</t>
  </si>
  <si>
    <t>Bijdrage</t>
  </si>
  <si>
    <t>Mw AR de Boer</t>
  </si>
  <si>
    <t>Donatie voor al het mooie werk. Lieve groet Alina</t>
  </si>
  <si>
    <t>Bijdrage 2025/2</t>
  </si>
  <si>
    <t>Container kosten</t>
  </si>
  <si>
    <t>Gift/donatie (kosten containers)</t>
  </si>
  <si>
    <t>G.M. Hendriks</t>
  </si>
  <si>
    <t>Donaties voor verblijf en transport Ida Ndow en Bussel Baldeh Gambia</t>
  </si>
  <si>
    <t>Gift/donatie (reiskosten Ida en Bussel)</t>
  </si>
  <si>
    <t>Mevr H Heemskerk-Visser</t>
  </si>
  <si>
    <t>TEN NAME VAN KAMEROEN WERKT OVV ZAK RIJST</t>
  </si>
  <si>
    <t>STRIPE</t>
  </si>
  <si>
    <t>STICHTING KAMEROEN WER</t>
  </si>
  <si>
    <t>Mw HJW Modijefsky</t>
  </si>
  <si>
    <t>Kerstactie Zak Rijst</t>
  </si>
  <si>
    <t>J.H. Zoeten</t>
  </si>
  <si>
    <t>Kerstactie rijst</t>
  </si>
  <si>
    <t>G.W.T. van der Hulst en/</t>
  </si>
  <si>
    <t>2 halve zakken rijst</t>
  </si>
  <si>
    <t>Mooi werk Bertie,decembergroet,Dini</t>
  </si>
  <si>
    <t>M.G. Brinkhof en/of H. K</t>
  </si>
  <si>
    <t>10 zakken rijst</t>
  </si>
  <si>
    <t>Mw A M Oude Veldhuis en/of Hr B Wil</t>
  </si>
  <si>
    <t>Zak Rijst voor Bymra docenten en ouders</t>
  </si>
  <si>
    <t>Mw JAW van 't Westeinde</t>
  </si>
  <si>
    <t>zakken rijst voor kerst</t>
  </si>
  <si>
    <t>A.M.A. Ros</t>
  </si>
  <si>
    <t>T.H.J. Bakker en/of P.B.</t>
  </si>
  <si>
    <t>Zak RIJST stichting KameroenWerkt</t>
  </si>
  <si>
    <t>2 zakken rijst</t>
  </si>
  <si>
    <t>J. Schepers e/o I.M. Luken</t>
  </si>
  <si>
    <t>Mw M F L L Geelen en/of Hr H L M va</t>
  </si>
  <si>
    <t>Hr A J A Verhagen</t>
  </si>
  <si>
    <t>zak rijst 2x</t>
  </si>
  <si>
    <t>Zak rijst x2</t>
  </si>
  <si>
    <t>Stichting Community Service Rotary</t>
  </si>
  <si>
    <t>Donatie Rotary Club Sneek-Zuidwesthoek voor de productie van metselstenen voor de bouw van een leslokaal door studenten van ROC Firda.</t>
  </si>
  <si>
    <t>Gift/donatie (skill center)</t>
  </si>
  <si>
    <t>Lunch programma</t>
  </si>
  <si>
    <t>Gift/donatie (voedselprogramma 1)</t>
  </si>
  <si>
    <t>2022 11 03</t>
  </si>
  <si>
    <t>jaarlijkse betaling voor het donatie bij Bymyra vocational</t>
  </si>
  <si>
    <t>donatie lente 2925</t>
  </si>
  <si>
    <t>Sponsoring kind gambia</t>
  </si>
  <si>
    <t>2020 03 01 periodieke gift ondersteuning leerlingen</t>
  </si>
  <si>
    <t>Ondersteuning leerlingen zie app 23102024</t>
  </si>
  <si>
    <t>GJ BRON JOURNALIST</t>
  </si>
  <si>
    <t>Sponsoring kind Gambia.</t>
  </si>
  <si>
    <t>E.A.J. van den Braak eo S.B.F. Viss</t>
  </si>
  <si>
    <t>sponsoring kind Gambia</t>
  </si>
  <si>
    <t>sponsering kind Gambia</t>
  </si>
  <si>
    <t>Periodieke gift Bymyra Bilingual School Gambia (2e ronde, gift 1)</t>
  </si>
  <si>
    <t>donatie zomer 2025</t>
  </si>
  <si>
    <t>A.G. Wopereis-Bruijn en/</t>
  </si>
  <si>
    <t>Sponsorship Gambia 3e kind, laatste</t>
  </si>
  <si>
    <t>sponsoring Mariama Ceesay Bymyra school Gambia.</t>
  </si>
  <si>
    <t>Sponsorbijdrage 2025</t>
  </si>
  <si>
    <t>Donatie Bymyra School, Gambia. Anbi Kameroen werkt</t>
  </si>
  <si>
    <t>sponsoring school kind Gambia</t>
  </si>
  <si>
    <t>LANGELER C W</t>
  </si>
  <si>
    <t>sponsoring</t>
  </si>
  <si>
    <t>donatie herfst 2025</t>
  </si>
  <si>
    <t>Jaarlijks bijdrage</t>
  </si>
  <si>
    <t>Sponsering kind Bymira school</t>
  </si>
  <si>
    <t>Next venue B.V.</t>
  </si>
  <si>
    <t>Factuur 225002</t>
  </si>
  <si>
    <t>Aanvulling op sponsorkind van Ilse vdJ in Gambia. Bijdrage 2025</t>
  </si>
  <si>
    <t>donatie winter 2025</t>
  </si>
  <si>
    <t>Sponsoring studenten of docenten Bymyra Gambia</t>
  </si>
  <si>
    <t>Sponsorship children Gambia 2024 en 2025</t>
  </si>
  <si>
    <t>Extra donatie 2025</t>
  </si>
  <si>
    <t>Saldo check</t>
  </si>
  <si>
    <t>Teugbetaling lening Musa Taal taxi project</t>
  </si>
  <si>
    <t>Aflossing lening o/g (taxi Musa Taal)</t>
  </si>
  <si>
    <t>Kosten van 01-10-2024 tot en met 31-12-2024</t>
  </si>
  <si>
    <t>Triodos Bank - Kosten van 01-01-2025 tot en met 31-03-2025</t>
  </si>
  <si>
    <t>Maandelijkse bijdrage klantonderzoek maart 2025</t>
  </si>
  <si>
    <t>Triodos Bank - Kosten van 01-04-2025 tot en met 30-06-2025</t>
  </si>
  <si>
    <t>Triodos Bank - Kosten van 01-07-2025 tot en met 30-09-2025</t>
  </si>
  <si>
    <t>terugbetaling verblijfskosten groep Huib die Bertie cash aan Yafatou van Tunbung heeft gegeven 10x10x22+44 2244 euro</t>
  </si>
  <si>
    <t>terugbetaling cash gegeven geld aan Moudou Ceesay voor transport rijst simcard en boorgrschoten wisselgeld van deelnemers Reis feb 2025</t>
  </si>
  <si>
    <t>Geld van Rotary voor studenten Firda  Bertie neemt cash mee nasr Gambia</t>
  </si>
  <si>
    <t>Donatie (skill center)</t>
  </si>
  <si>
    <t>Kosten fotos en mokken voor Bymyra school Gambia</t>
  </si>
  <si>
    <t>Donatie (foto's en mokken Bymyra)</t>
  </si>
  <si>
    <t>Fito s en mokken Bymyraschool Gambia</t>
  </si>
  <si>
    <t>kosten foto s op mokken voor Bymyra school Gambia</t>
  </si>
  <si>
    <t>kosten molken voor werknemers Bymyra Gambia</t>
  </si>
  <si>
    <t>Tegemoetkoming kosten verblijf en transport Ida Ndow en Bussel Baldeh Gambia</t>
  </si>
  <si>
    <t>Donatie (reiskosten Ida en Bussel)</t>
  </si>
  <si>
    <t>Tegemoetkoming kosten verblijf en transport Ida Ndow en Bussel Baldeh uit Gambia</t>
  </si>
  <si>
    <t>Money for the bags of rice Xmas action dec 2025  bertie bring it cash to Bymyra Gambia</t>
  </si>
  <si>
    <t>Cash meenemen naar Gambia door Bertie  voor foodproject Bymyra school</t>
  </si>
  <si>
    <t>1e deel van 1000 euro door Marieke cash gegeven aan Ida Ndow in zgambia</t>
  </si>
  <si>
    <t>2e helft van de 1000 euro door Marieke aan Ida in Gambia gegeven</t>
  </si>
  <si>
    <t>Voor voedselproject cash te geven aan Bussel of Ida project Bymyra Gambia</t>
  </si>
  <si>
    <t>1e deel betaling generator Bymyra project Gambia via ing rek NGM intern</t>
  </si>
  <si>
    <t>2e deel geld voor generator voir Bymyra Project Gambia gestort via Ing rek NGM intern</t>
  </si>
  <si>
    <t>Terugbetaling aan Bertie van de door hem cash opgenomen geld  gegeven aan Ids voor foodproject 1 en 3</t>
  </si>
  <si>
    <t>cash gegeven aan Ida Ndow voor Bumyra foodproject 3 gambia</t>
  </si>
  <si>
    <t>cash gegeven door Bertie aan Ida Ndow voor foodproject 3 van de Bymyraschool project</t>
  </si>
  <si>
    <t>factuur 225.051</t>
  </si>
  <si>
    <t>factuurnr. 202540180076</t>
  </si>
  <si>
    <t>Factuurnummer 202540184086</t>
  </si>
  <si>
    <t>1e deel kosten container nr 421 van 4 jan 2025</t>
  </si>
  <si>
    <t>2e deel kosten container nr 421 4 jan 2025</t>
  </si>
  <si>
    <t>huur boedelkar onv michel jacobs voor vervoer spullen nasr container</t>
  </si>
  <si>
    <t>van der Linde</t>
  </si>
  <si>
    <t>179,90+39,95+28,76 is 239,61 euro voor huur busje benzine en kosten folie container Gambia 4 jan 2025</t>
  </si>
  <si>
    <t>kosten container Firda en KW 17 en 18 okt2025</t>
  </si>
  <si>
    <t>Gambia for you</t>
  </si>
  <si>
    <t>Kosten container  Factuur 25489  Klant nummer 3714</t>
  </si>
  <si>
    <t>Factuur 25537 factuurdatum 15-11-2025</t>
  </si>
  <si>
    <t>container Gilzen 27 dec 2025</t>
  </si>
  <si>
    <t>t.b.v. Sponsoring kinderen project Foumbot 2025-2026 Bertie neemt 1 juli  cash mee naar Kameroen</t>
  </si>
  <si>
    <t>Stichting  Do &amp; Well (Max Welling / Marga Donkers)</t>
  </si>
  <si>
    <t>Via bank te ontvangen betreffende 2025</t>
  </si>
  <si>
    <t>Via bank ontvangen in 2025 voor komende jaren</t>
  </si>
  <si>
    <t>Nog te ontvangen bedragen over 2025</t>
  </si>
  <si>
    <t>Ontvangen bedragen betreffende 2024</t>
  </si>
  <si>
    <t>Totaal in 2025 via bank ontvangen</t>
  </si>
  <si>
    <t>Reeds vooruit ontvangen sponsoring voor 2025</t>
  </si>
  <si>
    <t>Totale verplichting sponsoring Bymyra 2025</t>
  </si>
  <si>
    <t>STAAT VAN HERKOMST EN BESTEDING VAN MIDDELEN 2025 STICHTING KAMEROEN WERKT!</t>
  </si>
  <si>
    <t>Sponsoring Bymyra school</t>
  </si>
  <si>
    <t>Te ontvangen sponsorgelden Bymyra school over 2025</t>
  </si>
  <si>
    <t>Ontvangen bedragen over eerdere jaren in 2025</t>
  </si>
  <si>
    <t>Vooruitontvangen sponsoring schoolkinderen Kameroen in 2025</t>
  </si>
  <si>
    <t>Vooruitontvangen sponsoring Bymyra school in 2025</t>
  </si>
  <si>
    <t>Vrijval vooruitontvangen bedragen sponsoring in 2025</t>
  </si>
  <si>
    <t>Toename banksaldo rekenkundig</t>
  </si>
  <si>
    <t>TOELICHTING BIJ DE BALANS 2025</t>
  </si>
  <si>
    <t>Egalisatie resterend saldo vooruitontvangen bedragen</t>
  </si>
  <si>
    <t>Afboeking oninbare bedragen sponsoring Bymyra school</t>
  </si>
  <si>
    <t xml:space="preserve">Resterend saldo Vooruitontvangen bedragen is afgeboekt conform afspraak: betreft </t>
  </si>
  <si>
    <t>egalisatie saldo ontvangen en betaalde bijdragen voor reizen naar Hart van Afrika</t>
  </si>
  <si>
    <t>reactie ondanks  herhaald rappeleren)</t>
  </si>
  <si>
    <t>Voor het eerst afboeking bedragen sponsoring Bymyra vanwege oninbaarheid (na uitblijven</t>
  </si>
  <si>
    <t>Afboeking lening o/g De Bruijn (taxi Musa Taal) omdat leninggever afziet van terugbetaling:</t>
  </si>
  <si>
    <t>bedrag komt ten goede van algemene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</si>
</sst>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d\-m\-yyyy"/>
    <numFmt numFmtId="166" formatCode="_ [$€-413]\ * #,##0_ ;_ [$€-413]\ * \-#,##0_ ;_ [$€-413]\ * &quot;-&quot;??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0" fontId="4" fillId="0" borderId="0" xfId="0" applyFont="1"/>
    <xf numFmtId="164" fontId="2" fillId="0" borderId="0" xfId="0" applyNumberFormat="1" applyFont="1"/>
    <xf numFmtId="0" fontId="1" fillId="0" borderId="2" xfId="0" applyFont="1" applyBorder="1"/>
    <xf numFmtId="0" fontId="1" fillId="2" borderId="3" xfId="0" applyFont="1" applyFill="1" applyBorder="1"/>
    <xf numFmtId="164" fontId="0" fillId="2" borderId="4" xfId="0" applyNumberFormat="1" applyFill="1" applyBorder="1"/>
    <xf numFmtId="0" fontId="3" fillId="3" borderId="3" xfId="0" applyFont="1" applyFill="1" applyBorder="1"/>
    <xf numFmtId="164" fontId="0" fillId="3" borderId="5" xfId="0" applyNumberFormat="1" applyFill="1" applyBorder="1"/>
    <xf numFmtId="0" fontId="0" fillId="3" borderId="5" xfId="0" applyFill="1" applyBorder="1"/>
    <xf numFmtId="164" fontId="0" fillId="3" borderId="4" xfId="0" applyNumberFormat="1" applyFill="1" applyBorder="1"/>
    <xf numFmtId="164" fontId="4" fillId="0" borderId="0" xfId="0" applyNumberFormat="1" applyFont="1"/>
    <xf numFmtId="0" fontId="3" fillId="4" borderId="3" xfId="0" applyFont="1" applyFill="1" applyBorder="1"/>
    <xf numFmtId="0" fontId="0" fillId="4" borderId="5" xfId="0" applyFill="1" applyBorder="1"/>
    <xf numFmtId="0" fontId="0" fillId="4" borderId="4" xfId="0" applyFill="1" applyBorder="1"/>
    <xf numFmtId="0" fontId="1" fillId="0" borderId="2" xfId="0" quotePrefix="1" applyFont="1" applyBorder="1" applyAlignment="1">
      <alignment horizontal="center" vertical="center"/>
    </xf>
    <xf numFmtId="164" fontId="4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3" fillId="5" borderId="3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164" fontId="3" fillId="5" borderId="4" xfId="0" applyNumberFormat="1" applyFont="1" applyFill="1" applyBorder="1"/>
    <xf numFmtId="0" fontId="2" fillId="6" borderId="3" xfId="0" applyFon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0" fontId="0" fillId="6" borderId="5" xfId="0" applyFill="1" applyBorder="1"/>
    <xf numFmtId="0" fontId="0" fillId="6" borderId="4" xfId="0" applyFill="1" applyBorder="1"/>
    <xf numFmtId="0" fontId="0" fillId="5" borderId="5" xfId="0" applyFill="1" applyBorder="1"/>
    <xf numFmtId="0" fontId="0" fillId="5" borderId="4" xfId="0" applyFill="1" applyBorder="1"/>
    <xf numFmtId="0" fontId="7" fillId="0" borderId="0" xfId="1" applyFont="1" applyAlignment="1">
      <alignment vertical="center"/>
    </xf>
    <xf numFmtId="0" fontId="3" fillId="7" borderId="3" xfId="0" applyFont="1" applyFill="1" applyBorder="1"/>
    <xf numFmtId="0" fontId="3" fillId="7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3" fillId="7" borderId="5" xfId="0" applyFont="1" applyFill="1" applyBorder="1"/>
    <xf numFmtId="0" fontId="0" fillId="7" borderId="5" xfId="0" applyFill="1" applyBorder="1"/>
    <xf numFmtId="0" fontId="0" fillId="7" borderId="4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/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66" fontId="0" fillId="0" borderId="0" xfId="0" quotePrefix="1" applyNumberFormat="1"/>
    <xf numFmtId="0" fontId="8" fillId="0" borderId="0" xfId="0" applyFont="1" applyAlignment="1">
      <alignment vertical="center"/>
    </xf>
    <xf numFmtId="166" fontId="0" fillId="0" borderId="1" xfId="0" applyNumberFormat="1" applyBorder="1"/>
    <xf numFmtId="166" fontId="1" fillId="0" borderId="0" xfId="0" applyNumberFormat="1" applyFont="1"/>
    <xf numFmtId="0" fontId="2" fillId="0" borderId="0" xfId="0" applyFont="1" applyAlignment="1">
      <alignment horizontal="left"/>
    </xf>
    <xf numFmtId="166" fontId="4" fillId="0" borderId="0" xfId="0" applyNumberFormat="1" applyFont="1"/>
    <xf numFmtId="164" fontId="1" fillId="9" borderId="0" xfId="0" applyNumberFormat="1" applyFont="1" applyFill="1"/>
    <xf numFmtId="0" fontId="0" fillId="10" borderId="6" xfId="0" applyFill="1" applyBorder="1" applyAlignment="1">
      <alignment horizontal="left"/>
    </xf>
    <xf numFmtId="166" fontId="0" fillId="10" borderId="7" xfId="0" applyNumberFormat="1" applyFill="1" applyBorder="1"/>
    <xf numFmtId="0" fontId="1" fillId="10" borderId="2" xfId="0" applyFont="1" applyFill="1" applyBorder="1"/>
    <xf numFmtId="0" fontId="0" fillId="10" borderId="8" xfId="0" applyFill="1" applyBorder="1" applyAlignment="1">
      <alignment horizontal="left"/>
    </xf>
    <xf numFmtId="166" fontId="0" fillId="10" borderId="0" xfId="0" applyNumberFormat="1" applyFill="1"/>
    <xf numFmtId="166" fontId="0" fillId="10" borderId="1" xfId="0" applyNumberFormat="1" applyFill="1" applyBorder="1"/>
    <xf numFmtId="0" fontId="0" fillId="10" borderId="9" xfId="0" applyFill="1" applyBorder="1" applyAlignment="1">
      <alignment horizontal="left"/>
    </xf>
    <xf numFmtId="166" fontId="1" fillId="10" borderId="1" xfId="0" applyNumberFormat="1" applyFont="1" applyFill="1" applyBorder="1"/>
    <xf numFmtId="0" fontId="0" fillId="0" borderId="0" xfId="0" quotePrefix="1"/>
    <xf numFmtId="166" fontId="0" fillId="3" borderId="0" xfId="0" applyNumberFormat="1" applyFill="1"/>
    <xf numFmtId="166" fontId="0" fillId="11" borderId="0" xfId="0" applyNumberFormat="1" applyFill="1"/>
    <xf numFmtId="166" fontId="0" fillId="10" borderId="10" xfId="0" applyNumberFormat="1" applyFill="1" applyBorder="1"/>
    <xf numFmtId="4" fontId="0" fillId="0" borderId="0" xfId="0" applyNumberFormat="1" applyAlignment="1">
      <alignment horizontal="left" vertical="center"/>
    </xf>
    <xf numFmtId="164" fontId="12" fillId="0" borderId="0" xfId="0" applyNumberFormat="1" applyFont="1"/>
    <xf numFmtId="164" fontId="12" fillId="0" borderId="1" xfId="0" applyNumberFormat="1" applyFont="1" applyBorder="1"/>
    <xf numFmtId="44" fontId="0" fillId="0" borderId="0" xfId="0" applyNumberFormat="1"/>
    <xf numFmtId="166" fontId="0" fillId="6" borderId="0" xfId="0" applyNumberFormat="1" applyFill="1"/>
    <xf numFmtId="0" fontId="13" fillId="0" borderId="0" xfId="0" applyFont="1"/>
    <xf numFmtId="4" fontId="1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64" fontId="4" fillId="2" borderId="2" xfId="0" applyNumberFormat="1" applyFont="1" applyFill="1" applyBorder="1"/>
    <xf numFmtId="0" fontId="12" fillId="0" borderId="0" xfId="0" applyFont="1"/>
    <xf numFmtId="4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1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6" fontId="0" fillId="8" borderId="0" xfId="0" applyNumberFormat="1" applyFill="1"/>
    <xf numFmtId="166" fontId="1" fillId="10" borderId="11" xfId="0" applyNumberFormat="1" applyFont="1" applyFill="1" applyBorder="1"/>
    <xf numFmtId="0" fontId="3" fillId="12" borderId="3" xfId="0" applyFont="1" applyFill="1" applyBorder="1" applyAlignment="1">
      <alignment horizontal="left" vertical="center"/>
    </xf>
    <xf numFmtId="0" fontId="12" fillId="12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left" vertical="center"/>
    </xf>
    <xf numFmtId="164" fontId="1" fillId="13" borderId="0" xfId="0" applyNumberFormat="1" applyFont="1" applyFill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5" borderId="2" xfId="0" applyFont="1" applyFill="1" applyBorder="1" applyAlignment="1">
      <alignment horizontal="right" vertical="center"/>
    </xf>
    <xf numFmtId="0" fontId="15" fillId="5" borderId="2" xfId="0" applyFont="1" applyFill="1" applyBorder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" fillId="5" borderId="2" xfId="0" applyFont="1" applyFill="1" applyBorder="1"/>
    <xf numFmtId="165" fontId="2" fillId="0" borderId="0" xfId="0" applyNumberFormat="1" applyFont="1" applyAlignment="1">
      <alignment horizontal="right"/>
    </xf>
    <xf numFmtId="4" fontId="2" fillId="6" borderId="0" xfId="0" applyNumberFormat="1" applyFont="1" applyFill="1" applyAlignment="1">
      <alignment horizontal="right" vertical="center"/>
    </xf>
    <xf numFmtId="0" fontId="1" fillId="7" borderId="5" xfId="0" applyFont="1" applyFill="1" applyBorder="1"/>
    <xf numFmtId="166" fontId="0" fillId="11" borderId="1" xfId="0" applyNumberFormat="1" applyFill="1" applyBorder="1"/>
    <xf numFmtId="44" fontId="0" fillId="0" borderId="1" xfId="0" applyNumberFormat="1" applyBorder="1"/>
    <xf numFmtId="0" fontId="1" fillId="3" borderId="3" xfId="0" applyFont="1" applyFill="1" applyBorder="1"/>
    <xf numFmtId="164" fontId="1" fillId="3" borderId="5" xfId="0" applyNumberFormat="1" applyFont="1" applyFill="1" applyBorder="1"/>
    <xf numFmtId="164" fontId="1" fillId="3" borderId="4" xfId="0" applyNumberFormat="1" applyFont="1" applyFill="1" applyBorder="1"/>
    <xf numFmtId="4" fontId="0" fillId="0" borderId="0" xfId="0" applyNumberFormat="1"/>
    <xf numFmtId="44" fontId="1" fillId="0" borderId="0" xfId="0" applyNumberFormat="1" applyFont="1"/>
    <xf numFmtId="164" fontId="8" fillId="0" borderId="0" xfId="0" applyNumberFormat="1" applyFont="1"/>
  </cellXfs>
  <cellStyles count="2">
    <cellStyle name="Normal" xfId="1" xr:uid="{E6DC5143-DA3E-48F1-946A-F03799171442}"/>
    <cellStyle name="Standaard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/>
  </sheetViews>
  <sheetFormatPr defaultRowHeight="14.4" x14ac:dyDescent="0.3"/>
  <cols>
    <col min="1" max="1" width="50.77734375" customWidth="1"/>
    <col min="2" max="3" width="12.77734375" customWidth="1"/>
    <col min="4" max="4" width="5.77734375" customWidth="1"/>
    <col min="5" max="5" width="50.77734375" customWidth="1"/>
    <col min="6" max="7" width="12.77734375" customWidth="1"/>
  </cols>
  <sheetData>
    <row r="1" spans="1:7" ht="15.6" x14ac:dyDescent="0.3">
      <c r="A1" s="16" t="s">
        <v>247</v>
      </c>
      <c r="B1" s="17"/>
      <c r="C1" s="17"/>
      <c r="D1" s="17"/>
      <c r="E1" s="17"/>
      <c r="F1" s="17"/>
      <c r="G1" s="18"/>
    </row>
    <row r="3" spans="1:7" x14ac:dyDescent="0.3">
      <c r="A3" s="8" t="s">
        <v>0</v>
      </c>
      <c r="B3" s="19" t="s">
        <v>248</v>
      </c>
      <c r="C3" s="19" t="s">
        <v>249</v>
      </c>
      <c r="E3" s="8" t="s">
        <v>1</v>
      </c>
      <c r="F3" s="19" t="s">
        <v>248</v>
      </c>
      <c r="G3" s="19" t="s">
        <v>249</v>
      </c>
    </row>
    <row r="4" spans="1:7" ht="9" customHeight="1" x14ac:dyDescent="0.3">
      <c r="B4" s="2"/>
      <c r="C4" s="2"/>
      <c r="F4" s="2"/>
      <c r="G4" s="2"/>
    </row>
    <row r="5" spans="1:7" x14ac:dyDescent="0.3">
      <c r="A5" s="3" t="s">
        <v>4</v>
      </c>
      <c r="B5" s="2"/>
      <c r="C5" s="75"/>
      <c r="E5" s="3" t="s">
        <v>7</v>
      </c>
      <c r="F5" s="2"/>
      <c r="G5" s="2"/>
    </row>
    <row r="6" spans="1:7" x14ac:dyDescent="0.3">
      <c r="A6" t="s">
        <v>70</v>
      </c>
      <c r="B6" s="2">
        <v>3000</v>
      </c>
      <c r="C6" s="75">
        <f>B6</f>
        <v>3000</v>
      </c>
      <c r="E6" t="s">
        <v>170</v>
      </c>
      <c r="F6" s="2">
        <v>1000</v>
      </c>
      <c r="G6" s="2">
        <f>F6-SHBM!G22</f>
        <v>0</v>
      </c>
    </row>
    <row r="7" spans="1:7" x14ac:dyDescent="0.3">
      <c r="A7" t="s">
        <v>71</v>
      </c>
      <c r="B7" s="2">
        <v>1500</v>
      </c>
      <c r="C7" s="75">
        <f>B7-SHBM!B19</f>
        <v>750</v>
      </c>
      <c r="E7" t="s">
        <v>169</v>
      </c>
      <c r="F7" s="2">
        <v>500</v>
      </c>
      <c r="G7" s="2">
        <f>F7-500</f>
        <v>0</v>
      </c>
    </row>
    <row r="8" spans="1:7" x14ac:dyDescent="0.3">
      <c r="A8" t="s">
        <v>168</v>
      </c>
      <c r="B8" s="2">
        <v>2250</v>
      </c>
      <c r="C8" s="75">
        <f>B8-SHBM!B20</f>
        <v>0</v>
      </c>
      <c r="E8" t="s">
        <v>172</v>
      </c>
      <c r="F8" s="2">
        <v>8000</v>
      </c>
      <c r="G8" s="2">
        <f>F8</f>
        <v>8000</v>
      </c>
    </row>
    <row r="9" spans="1:7" x14ac:dyDescent="0.3">
      <c r="A9" t="s">
        <v>173</v>
      </c>
      <c r="B9" s="2">
        <v>8000</v>
      </c>
      <c r="C9" s="75">
        <f>B9</f>
        <v>8000</v>
      </c>
      <c r="E9" s="91" t="s">
        <v>222</v>
      </c>
      <c r="F9" s="75">
        <v>1850</v>
      </c>
      <c r="G9" s="2">
        <f>F9</f>
        <v>1850</v>
      </c>
    </row>
    <row r="10" spans="1:7" x14ac:dyDescent="0.3">
      <c r="B10" s="2"/>
      <c r="C10" s="75"/>
      <c r="G10" s="2"/>
    </row>
    <row r="11" spans="1:7" x14ac:dyDescent="0.3">
      <c r="A11" t="s">
        <v>136</v>
      </c>
      <c r="B11" s="2">
        <v>22793</v>
      </c>
      <c r="C11" s="75">
        <f>C29</f>
        <v>25798</v>
      </c>
      <c r="F11" s="2"/>
    </row>
    <row r="12" spans="1:7" x14ac:dyDescent="0.3">
      <c r="B12" s="2"/>
      <c r="C12" s="75"/>
      <c r="E12" t="s">
        <v>82</v>
      </c>
      <c r="F12" s="2">
        <v>15520</v>
      </c>
      <c r="G12" s="2">
        <f>C51</f>
        <v>16274.81</v>
      </c>
    </row>
    <row r="13" spans="1:7" x14ac:dyDescent="0.3">
      <c r="A13" t="s">
        <v>18</v>
      </c>
      <c r="B13" s="2">
        <v>1910</v>
      </c>
      <c r="C13" s="75">
        <f>C36</f>
        <v>2100</v>
      </c>
      <c r="F13" s="2"/>
      <c r="G13" s="2"/>
    </row>
    <row r="14" spans="1:7" x14ac:dyDescent="0.3">
      <c r="B14" s="2"/>
      <c r="C14" s="75"/>
      <c r="E14" t="s">
        <v>14</v>
      </c>
      <c r="F14" s="2">
        <v>4380</v>
      </c>
      <c r="G14" s="124">
        <f>C45</f>
        <v>0</v>
      </c>
    </row>
    <row r="15" spans="1:7" x14ac:dyDescent="0.3">
      <c r="A15" s="3" t="s">
        <v>5</v>
      </c>
      <c r="B15" s="2"/>
      <c r="C15" s="75"/>
      <c r="F15" s="2"/>
      <c r="G15" s="2"/>
    </row>
    <row r="16" spans="1:7" x14ac:dyDescent="0.3">
      <c r="A16" t="s">
        <v>13</v>
      </c>
      <c r="B16" s="2">
        <v>28825.57</v>
      </c>
      <c r="C16" s="75">
        <f>28825.57+SHBM!C27</f>
        <v>31535.72</v>
      </c>
      <c r="E16" t="s">
        <v>6</v>
      </c>
      <c r="F16" s="2">
        <v>37028.57</v>
      </c>
      <c r="G16" s="2">
        <f>C18-G6-G7-G8-G9-G12-G14</f>
        <v>45058.91</v>
      </c>
    </row>
    <row r="17" spans="1:8" x14ac:dyDescent="0.3">
      <c r="B17" s="5"/>
      <c r="C17" s="118"/>
      <c r="F17" s="5"/>
      <c r="G17" s="5"/>
    </row>
    <row r="18" spans="1:8" x14ac:dyDescent="0.3">
      <c r="B18" s="4">
        <f>SUM(B4:B17)</f>
        <v>68278.570000000007</v>
      </c>
      <c r="C18" s="123">
        <f>SUM(C4:C17)</f>
        <v>71183.72</v>
      </c>
      <c r="F18" s="4">
        <f>SUM(F4:F17)</f>
        <v>68278.570000000007</v>
      </c>
      <c r="G18" s="4">
        <f>SUM(G4:G17)</f>
        <v>71183.72</v>
      </c>
    </row>
    <row r="19" spans="1:8" x14ac:dyDescent="0.3">
      <c r="B19" s="2"/>
      <c r="C19" s="122"/>
      <c r="F19" s="4"/>
      <c r="G19" s="4"/>
    </row>
    <row r="20" spans="1:8" ht="15.6" x14ac:dyDescent="0.3">
      <c r="B20" s="2"/>
      <c r="C20" s="2"/>
      <c r="F20" s="4"/>
      <c r="G20" s="4"/>
      <c r="H20" s="22"/>
    </row>
    <row r="21" spans="1:8" ht="15.6" x14ac:dyDescent="0.3">
      <c r="A21" s="23" t="s">
        <v>415</v>
      </c>
      <c r="B21" s="24"/>
      <c r="C21" s="24"/>
      <c r="D21" s="25"/>
      <c r="E21" s="25"/>
      <c r="F21" s="24"/>
      <c r="G21" s="26"/>
      <c r="H21" s="22"/>
    </row>
    <row r="22" spans="1:8" s="22" customFormat="1" ht="15.6" x14ac:dyDescent="0.3">
      <c r="B22" s="21"/>
      <c r="C22" s="21"/>
      <c r="F22" s="21"/>
      <c r="G22" s="21"/>
      <c r="H22"/>
    </row>
    <row r="23" spans="1:8" x14ac:dyDescent="0.3">
      <c r="A23" s="27" t="s">
        <v>136</v>
      </c>
      <c r="B23" s="30"/>
      <c r="C23" s="31"/>
      <c r="E23" s="27" t="s">
        <v>15</v>
      </c>
      <c r="F23" s="28"/>
      <c r="G23" s="29"/>
    </row>
    <row r="24" spans="1:8" x14ac:dyDescent="0.3">
      <c r="A24" t="s">
        <v>20</v>
      </c>
      <c r="B24" s="2"/>
      <c r="C24" s="2">
        <f>B11</f>
        <v>22793</v>
      </c>
      <c r="E24" t="s">
        <v>12</v>
      </c>
      <c r="F24" s="2"/>
      <c r="G24" s="2">
        <f>F16</f>
        <v>37028.57</v>
      </c>
    </row>
    <row r="25" spans="1:8" x14ac:dyDescent="0.3">
      <c r="A25" t="s">
        <v>241</v>
      </c>
      <c r="B25" s="2"/>
      <c r="C25" s="2">
        <f>-(SHBM!B13-SHBM!G16)</f>
        <v>-13345</v>
      </c>
      <c r="E25" t="s">
        <v>11</v>
      </c>
      <c r="F25" s="2"/>
      <c r="G25" s="2">
        <f>SHBM!C25</f>
        <v>57570.86</v>
      </c>
    </row>
    <row r="26" spans="1:8" x14ac:dyDescent="0.3">
      <c r="A26" t="s">
        <v>242</v>
      </c>
      <c r="B26" s="2"/>
      <c r="C26" s="2">
        <f>SHBM!G20-SHBM!B14</f>
        <v>17500</v>
      </c>
      <c r="E26" t="s">
        <v>9</v>
      </c>
      <c r="F26" s="2"/>
      <c r="G26" s="2">
        <f>-SHBM!G26</f>
        <v>-54860.71</v>
      </c>
    </row>
    <row r="27" spans="1:8" x14ac:dyDescent="0.3">
      <c r="A27" s="72" t="s">
        <v>250</v>
      </c>
      <c r="B27" s="2"/>
      <c r="C27" s="2">
        <f>0</f>
        <v>0</v>
      </c>
      <c r="E27" t="s">
        <v>134</v>
      </c>
      <c r="F27" s="2"/>
      <c r="G27" s="2">
        <f>-B6+C6-B7+C7-B8+C8-B9+C9</f>
        <v>-3000</v>
      </c>
    </row>
    <row r="28" spans="1:8" x14ac:dyDescent="0.3">
      <c r="A28" s="72" t="s">
        <v>244</v>
      </c>
      <c r="B28" s="2"/>
      <c r="C28" s="5">
        <f>-SHBM!B4</f>
        <v>-1150</v>
      </c>
      <c r="E28" t="s">
        <v>166</v>
      </c>
      <c r="F28" s="2"/>
      <c r="G28" s="2">
        <f>C11-B11</f>
        <v>3005</v>
      </c>
    </row>
    <row r="29" spans="1:8" x14ac:dyDescent="0.3">
      <c r="A29" s="1" t="s">
        <v>174</v>
      </c>
      <c r="B29" s="2"/>
      <c r="C29" s="97">
        <f>SUM(C24:C28)</f>
        <v>25798</v>
      </c>
      <c r="E29" t="s">
        <v>197</v>
      </c>
      <c r="F29" s="2"/>
      <c r="G29" s="2">
        <f>C13-B13</f>
        <v>190</v>
      </c>
    </row>
    <row r="30" spans="1:8" x14ac:dyDescent="0.3">
      <c r="A30" s="1"/>
      <c r="B30" s="2"/>
      <c r="C30" s="4"/>
      <c r="E30" t="s">
        <v>167</v>
      </c>
      <c r="F30" s="2"/>
      <c r="G30" s="2">
        <f>F6-G6+F7-G7+F8-G8+F9-G9</f>
        <v>1500</v>
      </c>
    </row>
    <row r="31" spans="1:8" x14ac:dyDescent="0.3">
      <c r="A31" s="27" t="s">
        <v>18</v>
      </c>
      <c r="B31" s="30"/>
      <c r="C31" s="31"/>
      <c r="E31" t="s">
        <v>17</v>
      </c>
      <c r="F31" s="2"/>
      <c r="G31" s="2">
        <f>F14-G14</f>
        <v>4380</v>
      </c>
    </row>
    <row r="32" spans="1:8" x14ac:dyDescent="0.3">
      <c r="A32" t="s">
        <v>20</v>
      </c>
      <c r="B32" s="2"/>
      <c r="C32" s="2">
        <f>B13</f>
        <v>1910</v>
      </c>
      <c r="E32" t="s">
        <v>135</v>
      </c>
      <c r="F32" s="2"/>
      <c r="G32" s="5">
        <f>F12-G12</f>
        <v>-754.80999999999949</v>
      </c>
    </row>
    <row r="33" spans="1:7" x14ac:dyDescent="0.3">
      <c r="A33" t="s">
        <v>409</v>
      </c>
      <c r="B33" s="2"/>
      <c r="C33" s="2">
        <f>'Sponsoring Bymyra'!M105</f>
        <v>1530</v>
      </c>
      <c r="E33" s="6" t="s">
        <v>10</v>
      </c>
      <c r="F33" s="2"/>
      <c r="G33" s="15">
        <f>SUM(G24:G32)</f>
        <v>45058.909999999996</v>
      </c>
    </row>
    <row r="34" spans="1:7" x14ac:dyDescent="0.3">
      <c r="A34" t="s">
        <v>410</v>
      </c>
      <c r="B34" s="2"/>
      <c r="C34" s="2">
        <f>-'Sponsoring Bymyra'!M107</f>
        <v>-580</v>
      </c>
      <c r="E34" s="6"/>
      <c r="F34" s="2"/>
      <c r="G34" s="15"/>
    </row>
    <row r="35" spans="1:7" x14ac:dyDescent="0.3">
      <c r="A35" t="s">
        <v>417</v>
      </c>
      <c r="B35" s="2"/>
      <c r="C35" s="5">
        <f>-380-380</f>
        <v>-760</v>
      </c>
      <c r="E35" s="6"/>
      <c r="F35" s="2"/>
      <c r="G35" s="80">
        <f>G16-G33</f>
        <v>0</v>
      </c>
    </row>
    <row r="36" spans="1:7" x14ac:dyDescent="0.3">
      <c r="A36" s="1" t="s">
        <v>21</v>
      </c>
      <c r="B36" s="2"/>
      <c r="C36" s="4">
        <f>SUM(C32:C35)</f>
        <v>2100</v>
      </c>
    </row>
    <row r="37" spans="1:7" ht="15.6" x14ac:dyDescent="0.3">
      <c r="A37" s="1"/>
      <c r="B37" s="2"/>
      <c r="C37" s="4"/>
      <c r="E37" s="23" t="s">
        <v>165</v>
      </c>
      <c r="F37" s="32"/>
      <c r="G37" s="33"/>
    </row>
    <row r="38" spans="1:7" x14ac:dyDescent="0.3">
      <c r="A38" s="27" t="s">
        <v>14</v>
      </c>
      <c r="B38" s="30"/>
      <c r="C38" s="31"/>
      <c r="E38" s="68" t="s">
        <v>418</v>
      </c>
    </row>
    <row r="39" spans="1:7" x14ac:dyDescent="0.3">
      <c r="A39" t="s">
        <v>20</v>
      </c>
      <c r="C39" s="2">
        <f>F14</f>
        <v>4380</v>
      </c>
      <c r="E39" s="68" t="s">
        <v>419</v>
      </c>
    </row>
    <row r="40" spans="1:7" x14ac:dyDescent="0.3">
      <c r="A40" t="s">
        <v>411</v>
      </c>
      <c r="C40" s="2">
        <f>'Sponsoring Kameroen'!I14</f>
        <v>0</v>
      </c>
      <c r="E40" s="68"/>
    </row>
    <row r="41" spans="1:7" x14ac:dyDescent="0.3">
      <c r="A41" t="s">
        <v>412</v>
      </c>
      <c r="C41" s="2">
        <f>'Sponsoring Bymyra'!M103</f>
        <v>0</v>
      </c>
      <c r="E41" s="68" t="s">
        <v>421</v>
      </c>
    </row>
    <row r="42" spans="1:7" x14ac:dyDescent="0.3">
      <c r="A42" t="s">
        <v>413</v>
      </c>
      <c r="C42" s="2">
        <f>-'Sponsoring Bymyra'!M117-('Sponsoring Kameroen'!G14-'Sponsoring Kameroen'!H14)</f>
        <v>-760</v>
      </c>
      <c r="E42" s="68" t="s">
        <v>420</v>
      </c>
    </row>
    <row r="43" spans="1:7" x14ac:dyDescent="0.3">
      <c r="A43" t="s">
        <v>243</v>
      </c>
      <c r="C43" s="2">
        <f>SHBM!C23-SHBM!G24</f>
        <v>-3160</v>
      </c>
      <c r="E43" s="68"/>
    </row>
    <row r="44" spans="1:7" x14ac:dyDescent="0.3">
      <c r="A44" t="s">
        <v>416</v>
      </c>
      <c r="C44" s="5">
        <f>-460</f>
        <v>-460</v>
      </c>
      <c r="E44" s="91" t="s">
        <v>422</v>
      </c>
    </row>
    <row r="45" spans="1:7" x14ac:dyDescent="0.3">
      <c r="A45" s="1" t="s">
        <v>19</v>
      </c>
      <c r="C45" s="4">
        <f>SUM(C39:C44)</f>
        <v>0</v>
      </c>
      <c r="E45" s="91" t="s">
        <v>423</v>
      </c>
    </row>
    <row r="46" spans="1:7" x14ac:dyDescent="0.3">
      <c r="A46" s="6"/>
      <c r="C46" s="15"/>
    </row>
    <row r="47" spans="1:7" x14ac:dyDescent="0.3">
      <c r="A47" s="27" t="s">
        <v>82</v>
      </c>
      <c r="B47" s="30"/>
      <c r="C47" s="31"/>
      <c r="E47" s="68" t="s">
        <v>246</v>
      </c>
    </row>
    <row r="48" spans="1:7" x14ac:dyDescent="0.3">
      <c r="A48" t="s">
        <v>20</v>
      </c>
      <c r="C48" s="2">
        <f>F12</f>
        <v>15520</v>
      </c>
      <c r="E48" s="68" t="s">
        <v>245</v>
      </c>
    </row>
    <row r="49" spans="1:7" x14ac:dyDescent="0.3">
      <c r="A49" t="s">
        <v>171</v>
      </c>
      <c r="C49" s="2">
        <f>SHBM!B7-SHBM!F12</f>
        <v>754.80999999999949</v>
      </c>
      <c r="E49" s="68"/>
    </row>
    <row r="50" spans="1:7" x14ac:dyDescent="0.3">
      <c r="A50" t="s">
        <v>251</v>
      </c>
      <c r="C50" s="5">
        <f>0</f>
        <v>0</v>
      </c>
      <c r="E50" s="68"/>
    </row>
    <row r="51" spans="1:7" x14ac:dyDescent="0.3">
      <c r="A51" s="1" t="s">
        <v>164</v>
      </c>
      <c r="C51" s="4">
        <f>SUM(C48:C50)</f>
        <v>16274.81</v>
      </c>
      <c r="E51" s="68"/>
    </row>
    <row r="52" spans="1:7" x14ac:dyDescent="0.3">
      <c r="E52" s="68"/>
    </row>
    <row r="58" spans="1:7" x14ac:dyDescent="0.3">
      <c r="G58" s="2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C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workbookViewId="0"/>
  </sheetViews>
  <sheetFormatPr defaultRowHeight="14.4" x14ac:dyDescent="0.3"/>
  <cols>
    <col min="1" max="1" width="47.6640625" customWidth="1"/>
    <col min="2" max="2" width="12.6640625" style="2" customWidth="1"/>
    <col min="3" max="3" width="12.6640625" customWidth="1"/>
    <col min="4" max="4" width="3.6640625" customWidth="1"/>
    <col min="5" max="5" width="47.6640625" customWidth="1"/>
    <col min="6" max="7" width="12.6640625" style="2" customWidth="1"/>
    <col min="8" max="8" width="12.6640625" customWidth="1"/>
  </cols>
  <sheetData>
    <row r="1" spans="1:7" ht="15.6" x14ac:dyDescent="0.3">
      <c r="A1" s="11" t="s">
        <v>407</v>
      </c>
      <c r="B1" s="12"/>
      <c r="C1" s="13"/>
      <c r="D1" s="13"/>
      <c r="E1" s="13"/>
      <c r="F1" s="12"/>
      <c r="G1" s="14"/>
    </row>
    <row r="2" spans="1:7" ht="21" customHeight="1" x14ac:dyDescent="0.3"/>
    <row r="3" spans="1:7" x14ac:dyDescent="0.3">
      <c r="A3" s="9" t="s">
        <v>2</v>
      </c>
      <c r="B3" s="10"/>
      <c r="E3" s="9" t="s">
        <v>8</v>
      </c>
      <c r="F3" s="10"/>
    </row>
    <row r="4" spans="1:7" x14ac:dyDescent="0.3">
      <c r="A4" s="91" t="s">
        <v>181</v>
      </c>
      <c r="B4" s="2">
        <f>Bankmutaties!B48</f>
        <v>1150</v>
      </c>
      <c r="C4" s="2"/>
      <c r="E4" s="3" t="s">
        <v>23</v>
      </c>
      <c r="G4" s="7">
        <f>Bankmutaties!B170</f>
        <v>203.25</v>
      </c>
    </row>
    <row r="5" spans="1:7" x14ac:dyDescent="0.3">
      <c r="A5" s="103" t="s">
        <v>289</v>
      </c>
      <c r="B5" s="2">
        <f>Bankmutaties!B51</f>
        <v>5000</v>
      </c>
      <c r="C5" s="2"/>
    </row>
    <row r="6" spans="1:7" x14ac:dyDescent="0.3">
      <c r="A6" s="81" t="s">
        <v>292</v>
      </c>
      <c r="B6" s="2">
        <f>Bankmutaties!B54</f>
        <v>1415.67</v>
      </c>
      <c r="C6" s="2"/>
      <c r="E6" s="3" t="s">
        <v>67</v>
      </c>
      <c r="G6" s="7">
        <f>Bankmutaties!B216</f>
        <v>4103.8500000000004</v>
      </c>
    </row>
    <row r="7" spans="1:7" x14ac:dyDescent="0.3">
      <c r="A7" s="82" t="s">
        <v>184</v>
      </c>
      <c r="B7" s="2">
        <f>Bankmutaties!B95</f>
        <v>4254.8099999999995</v>
      </c>
      <c r="C7" s="2"/>
    </row>
    <row r="8" spans="1:7" x14ac:dyDescent="0.3">
      <c r="A8" s="81" t="s">
        <v>321</v>
      </c>
      <c r="B8" s="2">
        <f>Bankmutaties!B98</f>
        <v>1000</v>
      </c>
      <c r="C8" s="5"/>
      <c r="E8" s="3" t="s">
        <v>22</v>
      </c>
      <c r="G8" s="7">
        <f>Bankmutaties!B206</f>
        <v>316.68</v>
      </c>
    </row>
    <row r="9" spans="1:7" x14ac:dyDescent="0.3">
      <c r="A9" s="57" t="s">
        <v>16</v>
      </c>
      <c r="C9" s="7">
        <f>SUM(B4:B8)</f>
        <v>12820.48</v>
      </c>
    </row>
    <row r="10" spans="1:7" x14ac:dyDescent="0.3">
      <c r="A10" s="3"/>
      <c r="C10" s="7"/>
      <c r="E10" s="81" t="s">
        <v>368</v>
      </c>
      <c r="F10" s="73">
        <f>Bankmutaties!B183</f>
        <v>232.26</v>
      </c>
      <c r="G10" s="73"/>
    </row>
    <row r="11" spans="1:7" x14ac:dyDescent="0.3">
      <c r="A11" s="3" t="s">
        <v>24</v>
      </c>
      <c r="C11" s="7">
        <f>Bankmutaties!B44</f>
        <v>7546.38</v>
      </c>
      <c r="E11" s="81" t="s">
        <v>373</v>
      </c>
      <c r="F11" s="73">
        <f>Bankmutaties!B187</f>
        <v>2415.67</v>
      </c>
      <c r="G11" s="73"/>
    </row>
    <row r="12" spans="1:7" x14ac:dyDescent="0.3">
      <c r="C12" s="2"/>
      <c r="E12" s="81" t="s">
        <v>191</v>
      </c>
      <c r="F12" s="73">
        <f>Bankmutaties!B190</f>
        <v>3500</v>
      </c>
      <c r="G12" s="73"/>
    </row>
    <row r="13" spans="1:7" x14ac:dyDescent="0.3">
      <c r="A13" t="s">
        <v>69</v>
      </c>
      <c r="B13" s="2">
        <f>Bankmutaties!B151</f>
        <v>18345</v>
      </c>
      <c r="C13" s="2"/>
      <c r="E13" s="81" t="s">
        <v>366</v>
      </c>
      <c r="F13" s="73">
        <f>Bankmutaties!B177</f>
        <v>1000</v>
      </c>
      <c r="G13" s="74"/>
    </row>
    <row r="14" spans="1:7" x14ac:dyDescent="0.3">
      <c r="A14" s="72" t="s">
        <v>194</v>
      </c>
      <c r="B14" s="2">
        <f>Bankmutaties!B103</f>
        <v>13500</v>
      </c>
      <c r="C14" s="5"/>
      <c r="E14" s="3" t="s">
        <v>3</v>
      </c>
      <c r="F14" s="73"/>
      <c r="G14" s="7">
        <f>SUM(F10:F13)</f>
        <v>7147.93</v>
      </c>
    </row>
    <row r="15" spans="1:7" x14ac:dyDescent="0.3">
      <c r="A15" s="3" t="s">
        <v>68</v>
      </c>
      <c r="C15" s="7">
        <f>SUM(B13:B14)</f>
        <v>31845</v>
      </c>
      <c r="E15" s="3"/>
      <c r="F15" s="73"/>
      <c r="G15" s="7"/>
    </row>
    <row r="16" spans="1:7" x14ac:dyDescent="0.3">
      <c r="A16" s="3"/>
      <c r="C16" s="7"/>
      <c r="E16" s="3" t="s">
        <v>408</v>
      </c>
      <c r="F16" s="73"/>
      <c r="G16" s="7">
        <f>Bankmutaties!B219</f>
        <v>5000</v>
      </c>
    </row>
    <row r="17" spans="1:8" x14ac:dyDescent="0.3">
      <c r="A17" s="34" t="s">
        <v>61</v>
      </c>
      <c r="C17" s="7">
        <f>Bankmutaties!B156</f>
        <v>1330</v>
      </c>
      <c r="D17" s="7"/>
      <c r="E17" s="3"/>
      <c r="G17" s="7"/>
    </row>
    <row r="18" spans="1:8" x14ac:dyDescent="0.3">
      <c r="C18" s="2"/>
      <c r="D18" s="7"/>
      <c r="E18" s="3" t="s">
        <v>61</v>
      </c>
      <c r="G18" s="7">
        <f>Bankmutaties!B222</f>
        <v>1900</v>
      </c>
    </row>
    <row r="19" spans="1:8" x14ac:dyDescent="0.3">
      <c r="A19" s="78" t="s">
        <v>178</v>
      </c>
      <c r="B19" s="2">
        <f>Bankmutaties!B5</f>
        <v>750</v>
      </c>
      <c r="C19" s="7"/>
      <c r="D19" s="7"/>
      <c r="E19" s="3"/>
    </row>
    <row r="20" spans="1:8" x14ac:dyDescent="0.3">
      <c r="A20" s="91" t="s">
        <v>255</v>
      </c>
      <c r="B20" s="2">
        <f>Bankmutaties!B8</f>
        <v>2250</v>
      </c>
      <c r="C20" s="5"/>
      <c r="D20" s="7"/>
      <c r="E20" s="3" t="s">
        <v>196</v>
      </c>
      <c r="G20" s="7">
        <f>Bankmutaties!B201</f>
        <v>31000</v>
      </c>
    </row>
    <row r="21" spans="1:8" x14ac:dyDescent="0.3">
      <c r="A21" s="34" t="s">
        <v>195</v>
      </c>
      <c r="C21" s="7">
        <f>SUM(B19:B20)</f>
        <v>3000</v>
      </c>
      <c r="D21" s="7"/>
    </row>
    <row r="22" spans="1:8" x14ac:dyDescent="0.3">
      <c r="A22" s="34"/>
      <c r="C22" s="7"/>
      <c r="D22" s="7"/>
      <c r="E22" s="3" t="s">
        <v>357</v>
      </c>
      <c r="G22" s="7">
        <f>Bankmutaties!B163</f>
        <v>1000</v>
      </c>
    </row>
    <row r="23" spans="1:8" x14ac:dyDescent="0.3">
      <c r="A23" s="79" t="s">
        <v>199</v>
      </c>
      <c r="C23" s="7">
        <f>Bankmutaties!B12</f>
        <v>1029</v>
      </c>
      <c r="E23" s="3"/>
      <c r="G23" s="7"/>
    </row>
    <row r="24" spans="1:8" x14ac:dyDescent="0.3">
      <c r="C24" s="2"/>
      <c r="E24" s="79" t="s">
        <v>199</v>
      </c>
      <c r="G24" s="7">
        <f>Bankmutaties!B174</f>
        <v>4189</v>
      </c>
      <c r="H24" s="2"/>
    </row>
    <row r="25" spans="1:8" x14ac:dyDescent="0.3">
      <c r="C25" s="20">
        <f>C9+C11+C15+C17+C21+C23</f>
        <v>57570.86</v>
      </c>
      <c r="E25" s="3"/>
      <c r="G25" s="7"/>
    </row>
    <row r="26" spans="1:8" x14ac:dyDescent="0.3">
      <c r="C26" s="2"/>
      <c r="G26" s="20">
        <f>G4+G6+G8+G14+G16+G18+G20+G22+G24</f>
        <v>54860.71</v>
      </c>
    </row>
    <row r="27" spans="1:8" x14ac:dyDescent="0.3">
      <c r="A27" s="119" t="s">
        <v>414</v>
      </c>
      <c r="B27" s="120"/>
      <c r="C27" s="121">
        <f>C25-G26</f>
        <v>2710.1500000000015</v>
      </c>
    </row>
    <row r="35" spans="2:9" x14ac:dyDescent="0.3">
      <c r="I35" s="7"/>
    </row>
    <row r="36" spans="2:9" x14ac:dyDescent="0.3">
      <c r="B36"/>
    </row>
    <row r="37" spans="2:9" x14ac:dyDescent="0.3">
      <c r="B37"/>
    </row>
    <row r="41" spans="2:9" x14ac:dyDescent="0.3">
      <c r="B4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18E2-5154-4C55-8A05-CEFA83DE71CA}">
  <dimension ref="A1:F367"/>
  <sheetViews>
    <sheetView workbookViewId="0"/>
  </sheetViews>
  <sheetFormatPr defaultColWidth="8.77734375" defaultRowHeight="14.4" x14ac:dyDescent="0.3"/>
  <cols>
    <col min="1" max="1" width="11.77734375" style="84" customWidth="1"/>
    <col min="2" max="2" width="10.77734375" style="90" customWidth="1"/>
    <col min="3" max="3" width="7.77734375" style="91" customWidth="1"/>
    <col min="4" max="4" width="41.77734375" style="91" customWidth="1"/>
    <col min="5" max="5" width="75.77734375" style="81" customWidth="1"/>
    <col min="6" max="6" width="40.77734375" style="81" customWidth="1"/>
    <col min="7" max="16384" width="8.77734375" style="81"/>
  </cols>
  <sheetData>
    <row r="1" spans="1:6" ht="15.6" x14ac:dyDescent="0.3">
      <c r="A1" s="94" t="s">
        <v>252</v>
      </c>
      <c r="B1" s="95"/>
      <c r="C1" s="96"/>
      <c r="D1" s="96"/>
    </row>
    <row r="2" spans="1:6" ht="21" customHeight="1" x14ac:dyDescent="0.3"/>
    <row r="3" spans="1:6" customFormat="1" x14ac:dyDescent="0.3">
      <c r="A3" s="109" t="s">
        <v>25</v>
      </c>
      <c r="B3" s="109" t="s">
        <v>26</v>
      </c>
      <c r="C3" s="111" t="s">
        <v>27</v>
      </c>
      <c r="D3" s="112" t="s">
        <v>28</v>
      </c>
      <c r="E3" s="110" t="s">
        <v>29</v>
      </c>
      <c r="F3" s="113" t="s">
        <v>137</v>
      </c>
    </row>
    <row r="4" spans="1:6" customFormat="1" x14ac:dyDescent="0.3">
      <c r="A4" s="83">
        <v>45860</v>
      </c>
      <c r="B4" s="85">
        <v>750</v>
      </c>
      <c r="C4" s="90" t="s">
        <v>30</v>
      </c>
      <c r="D4" s="91" t="s">
        <v>37</v>
      </c>
      <c r="E4" s="81" t="s">
        <v>253</v>
      </c>
      <c r="F4" s="81" t="s">
        <v>178</v>
      </c>
    </row>
    <row r="5" spans="1:6" customFormat="1" x14ac:dyDescent="0.3">
      <c r="A5" s="83"/>
      <c r="B5" s="86">
        <f>SUM(B4)</f>
        <v>750</v>
      </c>
      <c r="C5" s="90"/>
      <c r="D5" s="91"/>
      <c r="E5" s="81"/>
      <c r="F5" s="81"/>
    </row>
    <row r="6" spans="1:6" customFormat="1" x14ac:dyDescent="0.3">
      <c r="A6" s="83"/>
      <c r="B6" s="87"/>
      <c r="C6" s="90"/>
      <c r="D6" s="91"/>
      <c r="E6" s="81"/>
      <c r="F6" s="81"/>
    </row>
    <row r="7" spans="1:6" customFormat="1" x14ac:dyDescent="0.3">
      <c r="A7" s="83">
        <v>45768</v>
      </c>
      <c r="B7" s="88">
        <v>2250</v>
      </c>
      <c r="C7" s="90" t="s">
        <v>30</v>
      </c>
      <c r="D7" s="91" t="s">
        <v>37</v>
      </c>
      <c r="E7" s="81" t="s">
        <v>254</v>
      </c>
      <c r="F7" t="s">
        <v>255</v>
      </c>
    </row>
    <row r="8" spans="1:6" customFormat="1" x14ac:dyDescent="0.3">
      <c r="A8" s="83"/>
      <c r="B8" s="86">
        <f>SUM(B7)</f>
        <v>2250</v>
      </c>
      <c r="C8" s="90"/>
      <c r="D8" s="91"/>
      <c r="E8" s="81"/>
      <c r="F8" s="81"/>
    </row>
    <row r="9" spans="1:6" customFormat="1" x14ac:dyDescent="0.3">
      <c r="A9" s="83"/>
      <c r="B9" s="87"/>
      <c r="C9" s="90"/>
      <c r="D9" s="91"/>
      <c r="E9" s="81"/>
      <c r="F9" s="81"/>
    </row>
    <row r="10" spans="1:6" customFormat="1" x14ac:dyDescent="0.3">
      <c r="A10" s="83">
        <v>45659</v>
      </c>
      <c r="B10" s="87">
        <v>985</v>
      </c>
      <c r="C10" s="90" t="s">
        <v>30</v>
      </c>
      <c r="D10" s="91" t="s">
        <v>179</v>
      </c>
      <c r="E10" s="81" t="s">
        <v>256</v>
      </c>
      <c r="F10" s="82" t="s">
        <v>199</v>
      </c>
    </row>
    <row r="11" spans="1:6" customFormat="1" x14ac:dyDescent="0.3">
      <c r="A11" s="83">
        <v>45664</v>
      </c>
      <c r="B11" s="88">
        <v>44</v>
      </c>
      <c r="C11" s="90" t="s">
        <v>30</v>
      </c>
      <c r="D11" s="91" t="s">
        <v>179</v>
      </c>
      <c r="E11" s="81" t="s">
        <v>257</v>
      </c>
      <c r="F11" s="82" t="s">
        <v>199</v>
      </c>
    </row>
    <row r="12" spans="1:6" customFormat="1" x14ac:dyDescent="0.3">
      <c r="A12" s="83"/>
      <c r="B12" s="86">
        <f>SUM(B10:B11)</f>
        <v>1029</v>
      </c>
      <c r="C12" s="90"/>
      <c r="D12" s="91"/>
      <c r="E12" s="81"/>
      <c r="F12" s="82"/>
    </row>
    <row r="13" spans="1:6" customFormat="1" x14ac:dyDescent="0.3">
      <c r="A13" s="83"/>
      <c r="B13" s="87"/>
      <c r="C13" s="90"/>
      <c r="D13" s="91"/>
      <c r="E13" s="81"/>
      <c r="F13" s="82"/>
    </row>
    <row r="14" spans="1:6" customFormat="1" x14ac:dyDescent="0.3">
      <c r="A14" s="83">
        <v>45659</v>
      </c>
      <c r="B14" s="87">
        <v>400</v>
      </c>
      <c r="C14" s="90" t="s">
        <v>30</v>
      </c>
      <c r="D14" s="91" t="s">
        <v>34</v>
      </c>
      <c r="E14" s="81" t="s">
        <v>33</v>
      </c>
      <c r="F14" s="82" t="s">
        <v>32</v>
      </c>
    </row>
    <row r="15" spans="1:6" customFormat="1" x14ac:dyDescent="0.3">
      <c r="A15" s="83">
        <v>45665</v>
      </c>
      <c r="B15" s="87">
        <v>50</v>
      </c>
      <c r="C15" s="90" t="s">
        <v>30</v>
      </c>
      <c r="D15" s="91" t="s">
        <v>258</v>
      </c>
      <c r="E15" s="81" t="s">
        <v>259</v>
      </c>
      <c r="F15" s="81" t="s">
        <v>32</v>
      </c>
    </row>
    <row r="16" spans="1:6" customFormat="1" x14ac:dyDescent="0.3">
      <c r="A16" s="83">
        <v>45665</v>
      </c>
      <c r="B16" s="87">
        <v>50</v>
      </c>
      <c r="C16" s="90" t="s">
        <v>30</v>
      </c>
      <c r="D16" s="91" t="s">
        <v>260</v>
      </c>
      <c r="E16" s="81" t="s">
        <v>155</v>
      </c>
      <c r="F16" s="81" t="s">
        <v>32</v>
      </c>
    </row>
    <row r="17" spans="1:6" customFormat="1" x14ac:dyDescent="0.3">
      <c r="A17" s="83">
        <v>45679</v>
      </c>
      <c r="B17" s="87">
        <v>160</v>
      </c>
      <c r="C17" s="90" t="s">
        <v>30</v>
      </c>
      <c r="D17" s="91" t="s">
        <v>205</v>
      </c>
      <c r="E17" s="81"/>
      <c r="F17" s="81" t="s">
        <v>32</v>
      </c>
    </row>
    <row r="18" spans="1:6" customFormat="1" x14ac:dyDescent="0.3">
      <c r="A18" s="83">
        <v>45687</v>
      </c>
      <c r="B18" s="87">
        <v>100</v>
      </c>
      <c r="C18" s="90" t="s">
        <v>30</v>
      </c>
      <c r="D18" s="91" t="s">
        <v>36</v>
      </c>
      <c r="E18" s="81" t="s">
        <v>138</v>
      </c>
      <c r="F18" s="81" t="s">
        <v>32</v>
      </c>
    </row>
    <row r="19" spans="1:6" customFormat="1" x14ac:dyDescent="0.3">
      <c r="A19" s="83">
        <v>45692</v>
      </c>
      <c r="B19" s="87">
        <v>649.54</v>
      </c>
      <c r="C19" s="90" t="s">
        <v>30</v>
      </c>
      <c r="D19" s="91" t="s">
        <v>198</v>
      </c>
      <c r="E19" s="81" t="s">
        <v>261</v>
      </c>
      <c r="F19" s="81" t="s">
        <v>32</v>
      </c>
    </row>
    <row r="20" spans="1:6" customFormat="1" x14ac:dyDescent="0.3">
      <c r="A20" s="83">
        <v>45693</v>
      </c>
      <c r="B20" s="87">
        <v>1222.53</v>
      </c>
      <c r="C20" s="90" t="s">
        <v>30</v>
      </c>
      <c r="D20" s="91" t="s">
        <v>198</v>
      </c>
      <c r="E20" s="81" t="s">
        <v>262</v>
      </c>
      <c r="F20" s="81" t="s">
        <v>32</v>
      </c>
    </row>
    <row r="21" spans="1:6" customFormat="1" x14ac:dyDescent="0.3">
      <c r="A21" s="83">
        <v>45693</v>
      </c>
      <c r="B21" s="87">
        <v>200</v>
      </c>
      <c r="C21" s="90" t="s">
        <v>30</v>
      </c>
      <c r="D21" s="91" t="s">
        <v>180</v>
      </c>
      <c r="E21" s="81" t="s">
        <v>263</v>
      </c>
      <c r="F21" s="81" t="s">
        <v>32</v>
      </c>
    </row>
    <row r="22" spans="1:6" customFormat="1" x14ac:dyDescent="0.3">
      <c r="A22" s="83">
        <v>45716</v>
      </c>
      <c r="B22" s="87">
        <v>100</v>
      </c>
      <c r="C22" s="90" t="s">
        <v>30</v>
      </c>
      <c r="D22" s="91" t="s">
        <v>36</v>
      </c>
      <c r="E22" s="81" t="s">
        <v>138</v>
      </c>
      <c r="F22" s="81" t="s">
        <v>32</v>
      </c>
    </row>
    <row r="23" spans="1:6" customFormat="1" x14ac:dyDescent="0.3">
      <c r="A23" s="83">
        <v>45744</v>
      </c>
      <c r="B23" s="87">
        <v>100</v>
      </c>
      <c r="C23" s="90" t="s">
        <v>30</v>
      </c>
      <c r="D23" s="91" t="s">
        <v>204</v>
      </c>
      <c r="E23" s="81" t="s">
        <v>264</v>
      </c>
      <c r="F23" s="81" t="s">
        <v>32</v>
      </c>
    </row>
    <row r="24" spans="1:6" customFormat="1" x14ac:dyDescent="0.3">
      <c r="A24" s="83">
        <v>45747</v>
      </c>
      <c r="B24" s="87">
        <v>100</v>
      </c>
      <c r="C24" s="90" t="s">
        <v>30</v>
      </c>
      <c r="D24" s="91" t="s">
        <v>36</v>
      </c>
      <c r="E24" s="81" t="s">
        <v>138</v>
      </c>
      <c r="F24" s="81" t="s">
        <v>32</v>
      </c>
    </row>
    <row r="25" spans="1:6" customFormat="1" x14ac:dyDescent="0.3">
      <c r="A25" s="83">
        <v>45747</v>
      </c>
      <c r="B25" s="87">
        <v>50</v>
      </c>
      <c r="C25" s="90" t="s">
        <v>30</v>
      </c>
      <c r="D25" s="91" t="s">
        <v>35</v>
      </c>
      <c r="E25" s="81" t="s">
        <v>265</v>
      </c>
      <c r="F25" s="81" t="s">
        <v>32</v>
      </c>
    </row>
    <row r="26" spans="1:6" customFormat="1" x14ac:dyDescent="0.3">
      <c r="A26" s="83">
        <v>45748</v>
      </c>
      <c r="B26" s="87">
        <v>400</v>
      </c>
      <c r="C26" s="90" t="s">
        <v>30</v>
      </c>
      <c r="D26" s="91" t="s">
        <v>34</v>
      </c>
      <c r="E26" s="81" t="s">
        <v>33</v>
      </c>
      <c r="F26" s="81" t="s">
        <v>32</v>
      </c>
    </row>
    <row r="27" spans="1:6" customFormat="1" x14ac:dyDescent="0.3">
      <c r="A27" s="83">
        <v>45777</v>
      </c>
      <c r="B27" s="87">
        <v>100</v>
      </c>
      <c r="C27" s="90" t="s">
        <v>30</v>
      </c>
      <c r="D27" s="91" t="s">
        <v>36</v>
      </c>
      <c r="E27" s="81" t="s">
        <v>138</v>
      </c>
      <c r="F27" s="81" t="s">
        <v>32</v>
      </c>
    </row>
    <row r="28" spans="1:6" customFormat="1" x14ac:dyDescent="0.3">
      <c r="A28" s="83">
        <v>45818</v>
      </c>
      <c r="B28" s="87">
        <v>25</v>
      </c>
      <c r="C28" s="90" t="s">
        <v>30</v>
      </c>
      <c r="D28" s="91" t="s">
        <v>266</v>
      </c>
      <c r="E28" s="81" t="s">
        <v>267</v>
      </c>
      <c r="F28" s="81" t="s">
        <v>32</v>
      </c>
    </row>
    <row r="29" spans="1:6" customFormat="1" x14ac:dyDescent="0.3">
      <c r="A29" s="83">
        <v>45822</v>
      </c>
      <c r="B29" s="87">
        <v>200</v>
      </c>
      <c r="C29" s="90" t="s">
        <v>30</v>
      </c>
      <c r="D29" s="91" t="s">
        <v>268</v>
      </c>
      <c r="E29" s="81" t="s">
        <v>269</v>
      </c>
      <c r="F29" s="81" t="s">
        <v>32</v>
      </c>
    </row>
    <row r="30" spans="1:6" customFormat="1" x14ac:dyDescent="0.3">
      <c r="A30" s="83">
        <v>45824</v>
      </c>
      <c r="B30" s="87">
        <v>200</v>
      </c>
      <c r="C30" s="90" t="s">
        <v>30</v>
      </c>
      <c r="D30" s="91" t="s">
        <v>212</v>
      </c>
      <c r="E30" s="81" t="s">
        <v>270</v>
      </c>
      <c r="F30" s="81" t="s">
        <v>32</v>
      </c>
    </row>
    <row r="31" spans="1:6" customFormat="1" x14ac:dyDescent="0.3">
      <c r="A31" s="83">
        <v>45828</v>
      </c>
      <c r="B31" s="87">
        <v>50</v>
      </c>
      <c r="C31" s="90" t="s">
        <v>30</v>
      </c>
      <c r="D31" s="91" t="s">
        <v>206</v>
      </c>
      <c r="E31" s="81"/>
      <c r="F31" s="81" t="s">
        <v>32</v>
      </c>
    </row>
    <row r="32" spans="1:6" customFormat="1" x14ac:dyDescent="0.3">
      <c r="A32" s="83">
        <v>45835</v>
      </c>
      <c r="B32" s="87">
        <v>400</v>
      </c>
      <c r="C32" s="90" t="s">
        <v>30</v>
      </c>
      <c r="D32" s="91" t="s">
        <v>271</v>
      </c>
      <c r="E32" s="81" t="s">
        <v>272</v>
      </c>
      <c r="F32" s="81" t="s">
        <v>32</v>
      </c>
    </row>
    <row r="33" spans="1:6" customFormat="1" x14ac:dyDescent="0.3">
      <c r="A33" s="83">
        <v>45839</v>
      </c>
      <c r="B33" s="87">
        <v>400</v>
      </c>
      <c r="C33" s="90" t="s">
        <v>30</v>
      </c>
      <c r="D33" s="91" t="s">
        <v>34</v>
      </c>
      <c r="E33" s="81" t="s">
        <v>33</v>
      </c>
      <c r="F33" s="81" t="s">
        <v>32</v>
      </c>
    </row>
    <row r="34" spans="1:6" customFormat="1" x14ac:dyDescent="0.3">
      <c r="A34" s="83">
        <v>45840</v>
      </c>
      <c r="B34" s="87">
        <v>750</v>
      </c>
      <c r="C34" s="90" t="s">
        <v>30</v>
      </c>
      <c r="D34" s="91" t="s">
        <v>273</v>
      </c>
      <c r="E34" s="81" t="s">
        <v>274</v>
      </c>
      <c r="F34" s="81" t="s">
        <v>32</v>
      </c>
    </row>
    <row r="35" spans="1:6" customFormat="1" x14ac:dyDescent="0.3">
      <c r="A35" s="83">
        <v>45844</v>
      </c>
      <c r="B35" s="87">
        <v>50</v>
      </c>
      <c r="C35" s="90" t="s">
        <v>30</v>
      </c>
      <c r="D35" s="91" t="s">
        <v>275</v>
      </c>
      <c r="E35" s="81" t="s">
        <v>276</v>
      </c>
      <c r="F35" s="81" t="s">
        <v>32</v>
      </c>
    </row>
    <row r="36" spans="1:6" customFormat="1" x14ac:dyDescent="0.3">
      <c r="A36" s="83">
        <v>45870</v>
      </c>
      <c r="B36" s="87">
        <v>4.3099999999999996</v>
      </c>
      <c r="C36" s="90" t="s">
        <v>30</v>
      </c>
      <c r="D36" s="91" t="s">
        <v>277</v>
      </c>
      <c r="E36" s="81" t="s">
        <v>278</v>
      </c>
      <c r="F36" s="81" t="s">
        <v>32</v>
      </c>
    </row>
    <row r="37" spans="1:6" customFormat="1" x14ac:dyDescent="0.3">
      <c r="A37" s="83">
        <v>45906</v>
      </c>
      <c r="B37" s="87">
        <v>100</v>
      </c>
      <c r="C37" s="90" t="s">
        <v>30</v>
      </c>
      <c r="D37" s="91" t="s">
        <v>62</v>
      </c>
      <c r="E37" s="81" t="s">
        <v>279</v>
      </c>
      <c r="F37" s="81" t="s">
        <v>32</v>
      </c>
    </row>
    <row r="38" spans="1:6" customFormat="1" x14ac:dyDescent="0.3">
      <c r="A38" s="83">
        <v>45908</v>
      </c>
      <c r="B38" s="87">
        <v>1000</v>
      </c>
      <c r="C38" s="90" t="s">
        <v>30</v>
      </c>
      <c r="D38" s="91" t="s">
        <v>280</v>
      </c>
      <c r="E38" s="81" t="s">
        <v>281</v>
      </c>
      <c r="F38" s="81" t="s">
        <v>32</v>
      </c>
    </row>
    <row r="39" spans="1:6" customFormat="1" x14ac:dyDescent="0.3">
      <c r="A39" s="83">
        <v>45931</v>
      </c>
      <c r="B39" s="87">
        <v>400</v>
      </c>
      <c r="C39" s="90" t="s">
        <v>30</v>
      </c>
      <c r="D39" s="91" t="s">
        <v>34</v>
      </c>
      <c r="E39" s="81" t="s">
        <v>33</v>
      </c>
      <c r="F39" s="81" t="s">
        <v>32</v>
      </c>
    </row>
    <row r="40" spans="1:6" customFormat="1" x14ac:dyDescent="0.3">
      <c r="A40" s="83">
        <v>45945</v>
      </c>
      <c r="B40" s="87">
        <v>60</v>
      </c>
      <c r="C40" s="90" t="s">
        <v>30</v>
      </c>
      <c r="D40" s="91" t="s">
        <v>282</v>
      </c>
      <c r="E40" s="81" t="s">
        <v>283</v>
      </c>
      <c r="F40" s="81" t="s">
        <v>32</v>
      </c>
    </row>
    <row r="41" spans="1:6" customFormat="1" x14ac:dyDescent="0.3">
      <c r="A41" s="83">
        <v>46000</v>
      </c>
      <c r="B41" s="87">
        <v>75</v>
      </c>
      <c r="C41" s="90" t="s">
        <v>30</v>
      </c>
      <c r="D41" s="91" t="s">
        <v>203</v>
      </c>
      <c r="E41" s="81" t="s">
        <v>284</v>
      </c>
      <c r="F41" s="81" t="s">
        <v>32</v>
      </c>
    </row>
    <row r="42" spans="1:6" customFormat="1" x14ac:dyDescent="0.3">
      <c r="A42" s="83">
        <v>46018</v>
      </c>
      <c r="B42" s="87">
        <v>100</v>
      </c>
      <c r="C42" s="90" t="s">
        <v>30</v>
      </c>
      <c r="D42" s="91" t="s">
        <v>285</v>
      </c>
      <c r="E42" s="81" t="s">
        <v>286</v>
      </c>
      <c r="F42" s="81" t="s">
        <v>32</v>
      </c>
    </row>
    <row r="43" spans="1:6" customFormat="1" x14ac:dyDescent="0.3">
      <c r="A43" s="83">
        <v>46018</v>
      </c>
      <c r="B43" s="88">
        <v>50</v>
      </c>
      <c r="C43" s="90" t="s">
        <v>30</v>
      </c>
      <c r="D43" s="91" t="s">
        <v>35</v>
      </c>
      <c r="E43" s="81" t="s">
        <v>287</v>
      </c>
      <c r="F43" s="81" t="s">
        <v>32</v>
      </c>
    </row>
    <row r="44" spans="1:6" customFormat="1" x14ac:dyDescent="0.3">
      <c r="A44" s="83"/>
      <c r="B44" s="86">
        <f>SUM(B14:B43)</f>
        <v>7546.38</v>
      </c>
      <c r="C44" s="90"/>
      <c r="D44" s="91"/>
      <c r="E44" s="81"/>
      <c r="F44" s="81"/>
    </row>
    <row r="45" spans="1:6" customFormat="1" x14ac:dyDescent="0.3">
      <c r="A45" s="83"/>
      <c r="B45" s="87"/>
      <c r="C45" s="90"/>
      <c r="D45" s="91"/>
      <c r="E45" s="81"/>
      <c r="F45" s="81"/>
    </row>
    <row r="46" spans="1:6" customFormat="1" x14ac:dyDescent="0.3">
      <c r="A46" s="83">
        <v>45777</v>
      </c>
      <c r="B46" s="87">
        <v>900</v>
      </c>
      <c r="C46" s="90" t="s">
        <v>30</v>
      </c>
      <c r="D46" s="91" t="s">
        <v>60</v>
      </c>
      <c r="E46" s="81" t="s">
        <v>182</v>
      </c>
      <c r="F46" s="81" t="s">
        <v>181</v>
      </c>
    </row>
    <row r="47" spans="1:6" customFormat="1" x14ac:dyDescent="0.3">
      <c r="A47" s="83">
        <v>45900</v>
      </c>
      <c r="B47" s="88">
        <v>250</v>
      </c>
      <c r="C47" s="90" t="s">
        <v>30</v>
      </c>
      <c r="D47" s="91" t="s">
        <v>57</v>
      </c>
      <c r="E47" s="81" t="s">
        <v>183</v>
      </c>
      <c r="F47" s="81" t="s">
        <v>181</v>
      </c>
    </row>
    <row r="48" spans="1:6" customFormat="1" x14ac:dyDescent="0.3">
      <c r="A48" s="83"/>
      <c r="B48" s="86">
        <f>SUM(B46:B47)</f>
        <v>1150</v>
      </c>
      <c r="C48" s="90"/>
      <c r="D48" s="91"/>
      <c r="E48" s="81"/>
      <c r="F48" s="81"/>
    </row>
    <row r="49" spans="1:6" customFormat="1" x14ac:dyDescent="0.3">
      <c r="A49" s="83"/>
      <c r="B49" s="87"/>
      <c r="C49" s="90"/>
      <c r="D49" s="91"/>
      <c r="E49" s="81"/>
      <c r="F49" s="81"/>
    </row>
    <row r="50" spans="1:6" customFormat="1" x14ac:dyDescent="0.3">
      <c r="A50" s="83">
        <v>45771</v>
      </c>
      <c r="B50" s="88">
        <v>5000</v>
      </c>
      <c r="C50" s="90" t="s">
        <v>30</v>
      </c>
      <c r="D50" s="91" t="s">
        <v>139</v>
      </c>
      <c r="E50" s="81" t="s">
        <v>288</v>
      </c>
      <c r="F50" s="81" t="s">
        <v>289</v>
      </c>
    </row>
    <row r="51" spans="1:6" customFormat="1" x14ac:dyDescent="0.3">
      <c r="A51" s="83"/>
      <c r="B51" s="86">
        <f>SUM(B50)</f>
        <v>5000</v>
      </c>
      <c r="C51" s="90"/>
      <c r="D51" s="91"/>
      <c r="E51" s="81"/>
      <c r="F51" s="81"/>
    </row>
    <row r="52" spans="1:6" customFormat="1" x14ac:dyDescent="0.3">
      <c r="A52" s="83"/>
      <c r="B52" s="87"/>
      <c r="C52" s="90"/>
      <c r="D52" s="91"/>
      <c r="E52" s="81"/>
      <c r="F52" s="81"/>
    </row>
    <row r="53" spans="1:6" customFormat="1" x14ac:dyDescent="0.3">
      <c r="A53" s="83">
        <v>45925</v>
      </c>
      <c r="B53" s="88">
        <v>1415.67</v>
      </c>
      <c r="C53" s="90" t="s">
        <v>30</v>
      </c>
      <c r="D53" s="91" t="s">
        <v>290</v>
      </c>
      <c r="E53" s="81" t="s">
        <v>291</v>
      </c>
      <c r="F53" s="81" t="s">
        <v>292</v>
      </c>
    </row>
    <row r="54" spans="1:6" customFormat="1" x14ac:dyDescent="0.3">
      <c r="A54" s="83"/>
      <c r="B54" s="86">
        <f>SUM(B53)</f>
        <v>1415.67</v>
      </c>
      <c r="C54" s="90"/>
      <c r="D54" s="91"/>
      <c r="E54" s="81"/>
      <c r="F54" s="81"/>
    </row>
    <row r="55" spans="1:6" customFormat="1" x14ac:dyDescent="0.3">
      <c r="A55" s="83"/>
      <c r="B55" s="87"/>
      <c r="C55" s="90"/>
      <c r="D55" s="91"/>
      <c r="E55" s="81"/>
      <c r="F55" s="81"/>
    </row>
    <row r="56" spans="1:6" customFormat="1" x14ac:dyDescent="0.3">
      <c r="A56" s="83">
        <v>45681</v>
      </c>
      <c r="B56" s="87">
        <v>10</v>
      </c>
      <c r="C56" s="90" t="s">
        <v>30</v>
      </c>
      <c r="D56" s="91" t="s">
        <v>293</v>
      </c>
      <c r="E56" s="81" t="s">
        <v>294</v>
      </c>
      <c r="F56" s="82" t="s">
        <v>184</v>
      </c>
    </row>
    <row r="57" spans="1:6" customFormat="1" x14ac:dyDescent="0.3">
      <c r="A57" s="83">
        <v>45985</v>
      </c>
      <c r="B57" s="87">
        <v>43.6</v>
      </c>
      <c r="C57" s="90" t="s">
        <v>30</v>
      </c>
      <c r="D57" s="91" t="s">
        <v>295</v>
      </c>
      <c r="E57" s="81" t="s">
        <v>296</v>
      </c>
      <c r="F57" s="82" t="s">
        <v>184</v>
      </c>
    </row>
    <row r="58" spans="1:6" customFormat="1" x14ac:dyDescent="0.3">
      <c r="A58" s="83">
        <v>45992</v>
      </c>
      <c r="B58" s="87">
        <v>4.6500000000000004</v>
      </c>
      <c r="C58" s="90" t="s">
        <v>30</v>
      </c>
      <c r="D58" s="91" t="s">
        <v>295</v>
      </c>
      <c r="E58" s="81" t="s">
        <v>296</v>
      </c>
      <c r="F58" s="82" t="s">
        <v>184</v>
      </c>
    </row>
    <row r="59" spans="1:6" customFormat="1" x14ac:dyDescent="0.3">
      <c r="A59" s="83">
        <v>46003</v>
      </c>
      <c r="B59" s="87">
        <v>20</v>
      </c>
      <c r="C59" s="90" t="s">
        <v>30</v>
      </c>
      <c r="D59" s="91" t="s">
        <v>145</v>
      </c>
      <c r="E59" s="81" t="s">
        <v>208</v>
      </c>
      <c r="F59" s="82" t="s">
        <v>184</v>
      </c>
    </row>
    <row r="60" spans="1:6" customFormat="1" x14ac:dyDescent="0.3">
      <c r="A60" s="83">
        <v>46003</v>
      </c>
      <c r="B60" s="87">
        <v>40</v>
      </c>
      <c r="C60" s="90" t="s">
        <v>30</v>
      </c>
      <c r="D60" s="91" t="s">
        <v>297</v>
      </c>
      <c r="E60" s="81" t="s">
        <v>298</v>
      </c>
      <c r="F60" s="82" t="s">
        <v>184</v>
      </c>
    </row>
    <row r="61" spans="1:6" customFormat="1" x14ac:dyDescent="0.3">
      <c r="A61" s="83">
        <v>46003</v>
      </c>
      <c r="B61" s="87">
        <v>100</v>
      </c>
      <c r="C61" s="90" t="s">
        <v>30</v>
      </c>
      <c r="D61" s="91" t="s">
        <v>205</v>
      </c>
      <c r="E61" s="81" t="s">
        <v>185</v>
      </c>
      <c r="F61" s="82" t="s">
        <v>184</v>
      </c>
    </row>
    <row r="62" spans="1:6" customFormat="1" x14ac:dyDescent="0.3">
      <c r="A62" s="83">
        <v>46003</v>
      </c>
      <c r="B62" s="87">
        <v>20</v>
      </c>
      <c r="C62" s="90" t="s">
        <v>30</v>
      </c>
      <c r="D62" s="91" t="s">
        <v>213</v>
      </c>
      <c r="E62" s="81" t="s">
        <v>208</v>
      </c>
      <c r="F62" s="82" t="s">
        <v>184</v>
      </c>
    </row>
    <row r="63" spans="1:6" customFormat="1" x14ac:dyDescent="0.3">
      <c r="A63" s="83">
        <v>46003</v>
      </c>
      <c r="B63" s="87">
        <v>20</v>
      </c>
      <c r="C63" s="90" t="s">
        <v>30</v>
      </c>
      <c r="D63" s="91" t="s">
        <v>299</v>
      </c>
      <c r="E63" s="81" t="s">
        <v>185</v>
      </c>
      <c r="F63" s="82" t="s">
        <v>184</v>
      </c>
    </row>
    <row r="64" spans="1:6" customFormat="1" x14ac:dyDescent="0.3">
      <c r="A64" s="83">
        <v>46003</v>
      </c>
      <c r="B64" s="87">
        <v>50</v>
      </c>
      <c r="C64" s="90" t="s">
        <v>30</v>
      </c>
      <c r="D64" s="91" t="s">
        <v>215</v>
      </c>
      <c r="E64" s="81" t="s">
        <v>210</v>
      </c>
      <c r="F64" s="82" t="s">
        <v>184</v>
      </c>
    </row>
    <row r="65" spans="1:6" customFormat="1" x14ac:dyDescent="0.3">
      <c r="A65" s="83">
        <v>46003</v>
      </c>
      <c r="B65" s="87">
        <v>20</v>
      </c>
      <c r="C65" s="90" t="s">
        <v>30</v>
      </c>
      <c r="D65" s="91" t="s">
        <v>59</v>
      </c>
      <c r="E65" s="81" t="s">
        <v>185</v>
      </c>
      <c r="F65" s="82" t="s">
        <v>184</v>
      </c>
    </row>
    <row r="66" spans="1:6" customFormat="1" x14ac:dyDescent="0.3">
      <c r="A66" s="83">
        <v>46003</v>
      </c>
      <c r="B66" s="87">
        <v>50</v>
      </c>
      <c r="C66" s="90" t="s">
        <v>30</v>
      </c>
      <c r="D66" s="91" t="s">
        <v>36</v>
      </c>
      <c r="E66" s="81" t="s">
        <v>300</v>
      </c>
      <c r="F66" s="82" t="s">
        <v>184</v>
      </c>
    </row>
    <row r="67" spans="1:6" customFormat="1" x14ac:dyDescent="0.3">
      <c r="A67" s="83">
        <v>46003</v>
      </c>
      <c r="B67" s="87">
        <v>40</v>
      </c>
      <c r="C67" s="90" t="s">
        <v>30</v>
      </c>
      <c r="D67" s="91" t="s">
        <v>301</v>
      </c>
      <c r="E67" s="81" t="s">
        <v>302</v>
      </c>
      <c r="F67" s="82" t="s">
        <v>184</v>
      </c>
    </row>
    <row r="68" spans="1:6" customFormat="1" x14ac:dyDescent="0.3">
      <c r="A68" s="83">
        <v>46003</v>
      </c>
      <c r="B68" s="87">
        <v>20</v>
      </c>
      <c r="C68" s="90" t="s">
        <v>30</v>
      </c>
      <c r="D68" s="91" t="s">
        <v>217</v>
      </c>
      <c r="E68" s="81" t="s">
        <v>208</v>
      </c>
      <c r="F68" s="82" t="s">
        <v>184</v>
      </c>
    </row>
    <row r="69" spans="1:6" customFormat="1" x14ac:dyDescent="0.3">
      <c r="A69" s="83">
        <v>46003</v>
      </c>
      <c r="B69" s="87">
        <v>20</v>
      </c>
      <c r="C69" s="90" t="s">
        <v>30</v>
      </c>
      <c r="D69" s="91" t="s">
        <v>218</v>
      </c>
      <c r="E69" s="81" t="s">
        <v>303</v>
      </c>
      <c r="F69" s="82" t="s">
        <v>184</v>
      </c>
    </row>
    <row r="70" spans="1:6" customFormat="1" x14ac:dyDescent="0.3">
      <c r="A70" s="83">
        <v>46003</v>
      </c>
      <c r="B70" s="87">
        <v>200</v>
      </c>
      <c r="C70" s="90" t="s">
        <v>30</v>
      </c>
      <c r="D70" s="91" t="s">
        <v>304</v>
      </c>
      <c r="E70" s="81" t="s">
        <v>305</v>
      </c>
      <c r="F70" s="82" t="s">
        <v>184</v>
      </c>
    </row>
    <row r="71" spans="1:6" customFormat="1" x14ac:dyDescent="0.3">
      <c r="A71" s="83">
        <v>46003</v>
      </c>
      <c r="B71" s="87">
        <v>20</v>
      </c>
      <c r="C71" s="90" t="s">
        <v>30</v>
      </c>
      <c r="D71" s="91" t="s">
        <v>268</v>
      </c>
      <c r="E71" s="81" t="s">
        <v>185</v>
      </c>
      <c r="F71" s="82" t="s">
        <v>184</v>
      </c>
    </row>
    <row r="72" spans="1:6" customFormat="1" x14ac:dyDescent="0.3">
      <c r="A72" s="83">
        <v>46003</v>
      </c>
      <c r="B72" s="87">
        <v>20</v>
      </c>
      <c r="C72" s="90" t="s">
        <v>30</v>
      </c>
      <c r="D72" s="91" t="s">
        <v>306</v>
      </c>
      <c r="E72" s="81" t="s">
        <v>307</v>
      </c>
      <c r="F72" s="82" t="s">
        <v>184</v>
      </c>
    </row>
    <row r="73" spans="1:6" customFormat="1" x14ac:dyDescent="0.3">
      <c r="A73" s="83">
        <v>46003</v>
      </c>
      <c r="B73" s="87">
        <v>25</v>
      </c>
      <c r="C73" s="90" t="s">
        <v>30</v>
      </c>
      <c r="D73" s="91" t="s">
        <v>202</v>
      </c>
      <c r="E73" s="81"/>
      <c r="F73" s="82" t="s">
        <v>184</v>
      </c>
    </row>
    <row r="74" spans="1:6" customFormat="1" x14ac:dyDescent="0.3">
      <c r="A74" s="83">
        <v>46004</v>
      </c>
      <c r="B74" s="87">
        <v>100</v>
      </c>
      <c r="C74" s="90" t="s">
        <v>30</v>
      </c>
      <c r="D74" s="91" t="s">
        <v>308</v>
      </c>
      <c r="E74" s="81" t="s">
        <v>309</v>
      </c>
      <c r="F74" s="82" t="s">
        <v>184</v>
      </c>
    </row>
    <row r="75" spans="1:6" customFormat="1" x14ac:dyDescent="0.3">
      <c r="A75" s="83">
        <v>46004</v>
      </c>
      <c r="B75" s="87">
        <v>20</v>
      </c>
      <c r="C75" s="90" t="s">
        <v>30</v>
      </c>
      <c r="D75" s="91" t="s">
        <v>310</v>
      </c>
      <c r="E75" s="81" t="s">
        <v>185</v>
      </c>
      <c r="F75" s="82" t="s">
        <v>184</v>
      </c>
    </row>
    <row r="76" spans="1:6" customFormat="1" x14ac:dyDescent="0.3">
      <c r="A76" s="83">
        <v>46004</v>
      </c>
      <c r="B76" s="87">
        <v>20</v>
      </c>
      <c r="C76" s="90" t="s">
        <v>30</v>
      </c>
      <c r="D76" s="91" t="s">
        <v>216</v>
      </c>
      <c r="E76" s="81" t="s">
        <v>186</v>
      </c>
      <c r="F76" s="82" t="s">
        <v>184</v>
      </c>
    </row>
    <row r="77" spans="1:6" customFormat="1" x14ac:dyDescent="0.3">
      <c r="A77" s="83">
        <v>46004</v>
      </c>
      <c r="B77" s="87">
        <v>40</v>
      </c>
      <c r="C77" s="90" t="s">
        <v>30</v>
      </c>
      <c r="D77" s="91" t="s">
        <v>54</v>
      </c>
      <c r="E77" s="81" t="s">
        <v>210</v>
      </c>
      <c r="F77" s="82" t="s">
        <v>184</v>
      </c>
    </row>
    <row r="78" spans="1:6" customFormat="1" x14ac:dyDescent="0.3">
      <c r="A78" s="83">
        <v>46005</v>
      </c>
      <c r="B78" s="87">
        <v>75</v>
      </c>
      <c r="C78" s="90" t="s">
        <v>30</v>
      </c>
      <c r="D78" s="91" t="s">
        <v>60</v>
      </c>
      <c r="E78" s="81" t="s">
        <v>221</v>
      </c>
      <c r="F78" s="82" t="s">
        <v>184</v>
      </c>
    </row>
    <row r="79" spans="1:6" customFormat="1" x14ac:dyDescent="0.3">
      <c r="A79" s="83">
        <v>46005</v>
      </c>
      <c r="B79" s="87">
        <v>50</v>
      </c>
      <c r="C79" s="90" t="s">
        <v>30</v>
      </c>
      <c r="D79" s="91" t="s">
        <v>311</v>
      </c>
      <c r="E79" s="81" t="s">
        <v>185</v>
      </c>
      <c r="F79" s="82" t="s">
        <v>184</v>
      </c>
    </row>
    <row r="80" spans="1:6" customFormat="1" x14ac:dyDescent="0.3">
      <c r="A80" s="83">
        <v>46005</v>
      </c>
      <c r="B80" s="87">
        <v>20</v>
      </c>
      <c r="C80" s="90" t="s">
        <v>30</v>
      </c>
      <c r="D80" s="91" t="s">
        <v>214</v>
      </c>
      <c r="E80" s="81" t="s">
        <v>185</v>
      </c>
      <c r="F80" s="82" t="s">
        <v>184</v>
      </c>
    </row>
    <row r="81" spans="1:6" customFormat="1" x14ac:dyDescent="0.3">
      <c r="A81" s="83">
        <v>46005</v>
      </c>
      <c r="B81" s="87">
        <v>20</v>
      </c>
      <c r="C81" s="90" t="s">
        <v>30</v>
      </c>
      <c r="D81" s="91" t="s">
        <v>219</v>
      </c>
      <c r="E81" s="81" t="s">
        <v>185</v>
      </c>
      <c r="F81" s="82" t="s">
        <v>184</v>
      </c>
    </row>
    <row r="82" spans="1:6" customFormat="1" x14ac:dyDescent="0.3">
      <c r="A82" s="83">
        <v>46006</v>
      </c>
      <c r="B82" s="87">
        <v>40</v>
      </c>
      <c r="C82" s="90" t="s">
        <v>30</v>
      </c>
      <c r="D82" s="91" t="s">
        <v>146</v>
      </c>
      <c r="E82" s="81" t="s">
        <v>208</v>
      </c>
      <c r="F82" s="82" t="s">
        <v>184</v>
      </c>
    </row>
    <row r="83" spans="1:6" customFormat="1" x14ac:dyDescent="0.3">
      <c r="A83" s="83">
        <v>46006</v>
      </c>
      <c r="B83" s="87">
        <v>20</v>
      </c>
      <c r="C83" s="90" t="s">
        <v>30</v>
      </c>
      <c r="D83" s="91" t="s">
        <v>140</v>
      </c>
      <c r="E83" s="81" t="s">
        <v>312</v>
      </c>
      <c r="F83" s="82" t="s">
        <v>184</v>
      </c>
    </row>
    <row r="84" spans="1:6" customFormat="1" x14ac:dyDescent="0.3">
      <c r="A84" s="83">
        <v>46007</v>
      </c>
      <c r="B84" s="87">
        <v>20</v>
      </c>
      <c r="C84" s="90" t="s">
        <v>30</v>
      </c>
      <c r="D84" s="91" t="s">
        <v>46</v>
      </c>
      <c r="E84" s="81" t="s">
        <v>185</v>
      </c>
      <c r="F84" s="82" t="s">
        <v>184</v>
      </c>
    </row>
    <row r="85" spans="1:6" customFormat="1" x14ac:dyDescent="0.3">
      <c r="A85" s="83">
        <v>46009</v>
      </c>
      <c r="B85" s="87">
        <v>50</v>
      </c>
      <c r="C85" s="90" t="s">
        <v>30</v>
      </c>
      <c r="D85" s="91" t="s">
        <v>142</v>
      </c>
      <c r="E85" s="81" t="s">
        <v>313</v>
      </c>
      <c r="F85" s="82" t="s">
        <v>184</v>
      </c>
    </row>
    <row r="86" spans="1:6" customFormat="1" x14ac:dyDescent="0.3">
      <c r="A86" s="83">
        <v>46010</v>
      </c>
      <c r="B86" s="87">
        <v>20</v>
      </c>
      <c r="C86" s="90" t="s">
        <v>30</v>
      </c>
      <c r="D86" s="91" t="s">
        <v>314</v>
      </c>
      <c r="E86" s="81" t="s">
        <v>185</v>
      </c>
      <c r="F86" s="82" t="s">
        <v>184</v>
      </c>
    </row>
    <row r="87" spans="1:6" customFormat="1" x14ac:dyDescent="0.3">
      <c r="A87" s="83">
        <v>46010</v>
      </c>
      <c r="B87" s="87">
        <v>20</v>
      </c>
      <c r="C87" s="90" t="s">
        <v>30</v>
      </c>
      <c r="D87" s="91" t="s">
        <v>315</v>
      </c>
      <c r="E87" s="81" t="s">
        <v>185</v>
      </c>
      <c r="F87" s="82" t="s">
        <v>184</v>
      </c>
    </row>
    <row r="88" spans="1:6" customFormat="1" x14ac:dyDescent="0.3">
      <c r="A88" s="83">
        <v>46010</v>
      </c>
      <c r="B88" s="87">
        <v>40</v>
      </c>
      <c r="C88" s="90" t="s">
        <v>30</v>
      </c>
      <c r="D88" s="91" t="s">
        <v>139</v>
      </c>
      <c r="E88" s="81" t="s">
        <v>185</v>
      </c>
      <c r="F88" s="82" t="s">
        <v>184</v>
      </c>
    </row>
    <row r="89" spans="1:6" customFormat="1" x14ac:dyDescent="0.3">
      <c r="A89" s="83">
        <v>46011</v>
      </c>
      <c r="B89" s="87">
        <v>20</v>
      </c>
      <c r="C89" s="90" t="s">
        <v>30</v>
      </c>
      <c r="D89" s="91" t="s">
        <v>316</v>
      </c>
      <c r="E89" s="81" t="s">
        <v>208</v>
      </c>
      <c r="F89" s="82" t="s">
        <v>184</v>
      </c>
    </row>
    <row r="90" spans="1:6" customFormat="1" x14ac:dyDescent="0.3">
      <c r="A90" s="83">
        <v>46013</v>
      </c>
      <c r="B90" s="87">
        <v>40</v>
      </c>
      <c r="C90" s="90" t="s">
        <v>30</v>
      </c>
      <c r="D90" s="91" t="s">
        <v>209</v>
      </c>
      <c r="E90" s="81" t="s">
        <v>317</v>
      </c>
      <c r="F90" s="82" t="s">
        <v>184</v>
      </c>
    </row>
    <row r="91" spans="1:6" customFormat="1" x14ac:dyDescent="0.3">
      <c r="A91" s="83">
        <v>46014</v>
      </c>
      <c r="B91" s="87">
        <v>20</v>
      </c>
      <c r="C91" s="90" t="s">
        <v>30</v>
      </c>
      <c r="D91" s="91" t="s">
        <v>143</v>
      </c>
      <c r="E91" s="81" t="s">
        <v>210</v>
      </c>
      <c r="F91" s="82" t="s">
        <v>184</v>
      </c>
    </row>
    <row r="92" spans="1:6" customFormat="1" x14ac:dyDescent="0.3">
      <c r="A92" s="83">
        <v>46014</v>
      </c>
      <c r="B92" s="87">
        <v>40</v>
      </c>
      <c r="C92" s="90" t="s">
        <v>30</v>
      </c>
      <c r="D92" s="91" t="s">
        <v>141</v>
      </c>
      <c r="E92" s="81" t="s">
        <v>318</v>
      </c>
      <c r="F92" s="82" t="s">
        <v>184</v>
      </c>
    </row>
    <row r="93" spans="1:6" customFormat="1" x14ac:dyDescent="0.3">
      <c r="A93" s="83">
        <v>46018</v>
      </c>
      <c r="B93" s="87">
        <v>20</v>
      </c>
      <c r="C93" s="90" t="s">
        <v>30</v>
      </c>
      <c r="D93" s="91" t="s">
        <v>206</v>
      </c>
      <c r="E93" s="81" t="s">
        <v>208</v>
      </c>
      <c r="F93" s="82" t="s">
        <v>184</v>
      </c>
    </row>
    <row r="94" spans="1:6" customFormat="1" x14ac:dyDescent="0.3">
      <c r="A94" s="83">
        <v>46021</v>
      </c>
      <c r="B94" s="88">
        <v>2836.56</v>
      </c>
      <c r="C94" s="90" t="s">
        <v>30</v>
      </c>
      <c r="D94" s="91" t="s">
        <v>295</v>
      </c>
      <c r="E94" s="81" t="s">
        <v>296</v>
      </c>
      <c r="F94" s="82" t="s">
        <v>184</v>
      </c>
    </row>
    <row r="95" spans="1:6" customFormat="1" x14ac:dyDescent="0.3">
      <c r="A95" s="83"/>
      <c r="B95" s="86">
        <f>SUM(B56:B94)</f>
        <v>4254.8099999999995</v>
      </c>
      <c r="C95" s="90"/>
      <c r="D95" s="91"/>
      <c r="E95" s="81"/>
      <c r="F95" s="82"/>
    </row>
    <row r="96" spans="1:6" customFormat="1" x14ac:dyDescent="0.3">
      <c r="A96" s="83"/>
      <c r="B96" s="86"/>
      <c r="C96" s="90"/>
      <c r="D96" s="91"/>
      <c r="E96" s="81"/>
      <c r="F96" s="82"/>
    </row>
    <row r="97" spans="1:6" customFormat="1" x14ac:dyDescent="0.3">
      <c r="A97" s="83">
        <v>45963</v>
      </c>
      <c r="B97" s="88">
        <v>1000</v>
      </c>
      <c r="C97" s="90" t="s">
        <v>30</v>
      </c>
      <c r="D97" s="91" t="s">
        <v>319</v>
      </c>
      <c r="E97" s="81" t="s">
        <v>320</v>
      </c>
      <c r="F97" s="81" t="s">
        <v>321</v>
      </c>
    </row>
    <row r="98" spans="1:6" customFormat="1" x14ac:dyDescent="0.3">
      <c r="A98" s="83"/>
      <c r="B98" s="86">
        <f>SUM(B97)</f>
        <v>1000</v>
      </c>
      <c r="C98" s="90"/>
      <c r="D98" s="91"/>
      <c r="E98" s="81"/>
      <c r="F98" s="81"/>
    </row>
    <row r="99" spans="1:6" customFormat="1" x14ac:dyDescent="0.3">
      <c r="A99" s="83"/>
      <c r="B99" s="87"/>
      <c r="C99" s="90"/>
      <c r="D99" s="91"/>
      <c r="E99" s="81"/>
      <c r="F99" s="82"/>
    </row>
    <row r="100" spans="1:6" customFormat="1" x14ac:dyDescent="0.3">
      <c r="A100" s="83">
        <v>45682</v>
      </c>
      <c r="B100" s="87">
        <v>2000</v>
      </c>
      <c r="C100" s="90" t="s">
        <v>30</v>
      </c>
      <c r="D100" s="91" t="s">
        <v>139</v>
      </c>
      <c r="E100" s="81" t="s">
        <v>322</v>
      </c>
      <c r="F100" s="77" t="s">
        <v>323</v>
      </c>
    </row>
    <row r="101" spans="1:6" customFormat="1" x14ac:dyDescent="0.3">
      <c r="A101" s="83">
        <v>45684</v>
      </c>
      <c r="B101" s="87">
        <v>1000</v>
      </c>
      <c r="C101" s="90" t="s">
        <v>30</v>
      </c>
      <c r="D101" s="91" t="s">
        <v>139</v>
      </c>
      <c r="E101" s="81" t="s">
        <v>322</v>
      </c>
      <c r="F101" s="77" t="s">
        <v>323</v>
      </c>
    </row>
    <row r="102" spans="1:6" customFormat="1" x14ac:dyDescent="0.3">
      <c r="A102" s="83">
        <v>45752</v>
      </c>
      <c r="B102" s="88">
        <v>10500</v>
      </c>
      <c r="C102" s="90" t="s">
        <v>30</v>
      </c>
      <c r="D102" s="91" t="s">
        <v>42</v>
      </c>
      <c r="E102" s="81" t="s">
        <v>324</v>
      </c>
      <c r="F102" s="77" t="s">
        <v>187</v>
      </c>
    </row>
    <row r="103" spans="1:6" customFormat="1" x14ac:dyDescent="0.3">
      <c r="A103" s="83"/>
      <c r="B103" s="86">
        <f>SUM(B100:B102)</f>
        <v>13500</v>
      </c>
      <c r="C103" s="90"/>
      <c r="D103" s="91"/>
      <c r="E103" s="81"/>
      <c r="F103" s="77"/>
    </row>
    <row r="104" spans="1:6" customFormat="1" x14ac:dyDescent="0.3">
      <c r="A104" s="83"/>
      <c r="B104" s="87"/>
      <c r="C104" s="90"/>
      <c r="D104" s="91"/>
      <c r="E104" s="81"/>
      <c r="F104" s="77"/>
    </row>
    <row r="105" spans="1:6" customFormat="1" x14ac:dyDescent="0.3">
      <c r="A105" s="83">
        <v>45659</v>
      </c>
      <c r="B105" s="87">
        <v>380</v>
      </c>
      <c r="C105" s="90" t="s">
        <v>30</v>
      </c>
      <c r="D105" s="91" t="s">
        <v>141</v>
      </c>
      <c r="E105" s="81" t="s">
        <v>224</v>
      </c>
      <c r="F105" s="78" t="s">
        <v>43</v>
      </c>
    </row>
    <row r="106" spans="1:6" customFormat="1" x14ac:dyDescent="0.3">
      <c r="A106" s="83">
        <v>45659</v>
      </c>
      <c r="B106" s="87">
        <v>380</v>
      </c>
      <c r="C106" s="90" t="s">
        <v>30</v>
      </c>
      <c r="D106" s="91" t="s">
        <v>60</v>
      </c>
      <c r="E106" s="81" t="s">
        <v>48</v>
      </c>
      <c r="F106" s="78" t="s">
        <v>43</v>
      </c>
    </row>
    <row r="107" spans="1:6" customFormat="1" x14ac:dyDescent="0.3">
      <c r="A107" s="83">
        <v>45722</v>
      </c>
      <c r="B107" s="87">
        <v>200</v>
      </c>
      <c r="C107" s="90" t="s">
        <v>30</v>
      </c>
      <c r="D107" s="91" t="s">
        <v>201</v>
      </c>
      <c r="E107" s="81" t="s">
        <v>325</v>
      </c>
      <c r="F107" s="78" t="s">
        <v>43</v>
      </c>
    </row>
    <row r="108" spans="1:6" customFormat="1" x14ac:dyDescent="0.3">
      <c r="A108" s="83">
        <v>45744</v>
      </c>
      <c r="B108" s="87">
        <v>100</v>
      </c>
      <c r="C108" s="90" t="s">
        <v>30</v>
      </c>
      <c r="D108" s="91" t="s">
        <v>225</v>
      </c>
      <c r="E108" s="81" t="s">
        <v>326</v>
      </c>
      <c r="F108" s="78" t="s">
        <v>43</v>
      </c>
    </row>
    <row r="109" spans="1:6" customFormat="1" x14ac:dyDescent="0.3">
      <c r="A109" s="83">
        <v>45748</v>
      </c>
      <c r="B109" s="87">
        <v>380</v>
      </c>
      <c r="C109" s="90" t="s">
        <v>30</v>
      </c>
      <c r="D109" s="91" t="s">
        <v>200</v>
      </c>
      <c r="E109" s="81" t="s">
        <v>327</v>
      </c>
      <c r="F109" s="78" t="s">
        <v>43</v>
      </c>
    </row>
    <row r="110" spans="1:6" customFormat="1" x14ac:dyDescent="0.3">
      <c r="A110" s="83">
        <v>45748</v>
      </c>
      <c r="B110" s="87">
        <v>380</v>
      </c>
      <c r="C110" s="90" t="s">
        <v>30</v>
      </c>
      <c r="D110" s="91" t="s">
        <v>60</v>
      </c>
      <c r="E110" s="81" t="s">
        <v>48</v>
      </c>
      <c r="F110" s="78" t="s">
        <v>43</v>
      </c>
    </row>
    <row r="111" spans="1:6" customFormat="1" x14ac:dyDescent="0.3">
      <c r="A111" s="83">
        <v>45752</v>
      </c>
      <c r="B111" s="87">
        <v>1900</v>
      </c>
      <c r="C111" s="90" t="s">
        <v>30</v>
      </c>
      <c r="D111" s="91" t="s">
        <v>42</v>
      </c>
      <c r="E111" s="81" t="s">
        <v>328</v>
      </c>
      <c r="F111" s="78" t="s">
        <v>43</v>
      </c>
    </row>
    <row r="112" spans="1:6" customFormat="1" x14ac:dyDescent="0.3">
      <c r="A112" s="83">
        <v>45752</v>
      </c>
      <c r="B112" s="87">
        <v>1140</v>
      </c>
      <c r="C112" s="90" t="s">
        <v>30</v>
      </c>
      <c r="D112" s="91" t="s">
        <v>139</v>
      </c>
      <c r="E112" s="81" t="s">
        <v>329</v>
      </c>
      <c r="F112" s="78" t="s">
        <v>43</v>
      </c>
    </row>
    <row r="113" spans="1:6" customFormat="1" x14ac:dyDescent="0.3">
      <c r="A113" s="83">
        <v>45775</v>
      </c>
      <c r="B113" s="87">
        <v>190</v>
      </c>
      <c r="C113" s="90" t="s">
        <v>30</v>
      </c>
      <c r="D113" s="91" t="s">
        <v>40</v>
      </c>
      <c r="E113" s="81" t="s">
        <v>188</v>
      </c>
      <c r="F113" s="78" t="s">
        <v>43</v>
      </c>
    </row>
    <row r="114" spans="1:6" customFormat="1" x14ac:dyDescent="0.3">
      <c r="A114" s="83">
        <v>45775</v>
      </c>
      <c r="B114" s="87">
        <v>380</v>
      </c>
      <c r="C114" s="90" t="s">
        <v>30</v>
      </c>
      <c r="D114" s="91" t="s">
        <v>330</v>
      </c>
      <c r="E114" s="81" t="s">
        <v>331</v>
      </c>
      <c r="F114" s="78" t="s">
        <v>43</v>
      </c>
    </row>
    <row r="115" spans="1:6" customFormat="1" x14ac:dyDescent="0.3">
      <c r="A115" s="83">
        <v>45780</v>
      </c>
      <c r="B115" s="87">
        <v>190</v>
      </c>
      <c r="C115" s="90" t="s">
        <v>30</v>
      </c>
      <c r="D115" s="91" t="s">
        <v>31</v>
      </c>
      <c r="E115" s="81"/>
      <c r="F115" s="78" t="s">
        <v>43</v>
      </c>
    </row>
    <row r="116" spans="1:6" customFormat="1" x14ac:dyDescent="0.3">
      <c r="A116" s="83">
        <v>45805</v>
      </c>
      <c r="B116" s="87">
        <v>380</v>
      </c>
      <c r="C116" s="90" t="s">
        <v>30</v>
      </c>
      <c r="D116" s="91" t="s">
        <v>144</v>
      </c>
      <c r="E116" s="81" t="s">
        <v>153</v>
      </c>
      <c r="F116" s="78" t="s">
        <v>43</v>
      </c>
    </row>
    <row r="117" spans="1:6" customFormat="1" x14ac:dyDescent="0.3">
      <c r="A117" s="83">
        <v>45810</v>
      </c>
      <c r="B117" s="87">
        <v>380</v>
      </c>
      <c r="C117" s="90" t="s">
        <v>30</v>
      </c>
      <c r="D117" s="91" t="s">
        <v>44</v>
      </c>
      <c r="E117" s="81" t="s">
        <v>45</v>
      </c>
      <c r="F117" s="78" t="s">
        <v>43</v>
      </c>
    </row>
    <row r="118" spans="1:6" customFormat="1" x14ac:dyDescent="0.3">
      <c r="A118" s="83">
        <v>45816</v>
      </c>
      <c r="B118" s="87">
        <v>190</v>
      </c>
      <c r="C118" s="90" t="s">
        <v>30</v>
      </c>
      <c r="D118" s="91" t="s">
        <v>143</v>
      </c>
      <c r="E118" s="81" t="s">
        <v>189</v>
      </c>
      <c r="F118" s="78" t="s">
        <v>43</v>
      </c>
    </row>
    <row r="119" spans="1:6" customFormat="1" x14ac:dyDescent="0.3">
      <c r="A119" s="83">
        <v>45838</v>
      </c>
      <c r="B119" s="87">
        <v>380</v>
      </c>
      <c r="C119" s="90" t="s">
        <v>30</v>
      </c>
      <c r="D119" s="91" t="s">
        <v>332</v>
      </c>
      <c r="E119" s="81" t="s">
        <v>333</v>
      </c>
      <c r="F119" s="78" t="s">
        <v>43</v>
      </c>
    </row>
    <row r="120" spans="1:6" customFormat="1" x14ac:dyDescent="0.3">
      <c r="A120" s="83">
        <v>45839</v>
      </c>
      <c r="B120" s="87">
        <v>380</v>
      </c>
      <c r="C120" s="90" t="s">
        <v>30</v>
      </c>
      <c r="D120" s="91" t="s">
        <v>304</v>
      </c>
      <c r="E120" s="81" t="s">
        <v>334</v>
      </c>
      <c r="F120" s="78" t="s">
        <v>43</v>
      </c>
    </row>
    <row r="121" spans="1:6" customFormat="1" x14ac:dyDescent="0.3">
      <c r="A121" s="83">
        <v>45839</v>
      </c>
      <c r="B121" s="87">
        <v>380</v>
      </c>
      <c r="C121" s="90" t="s">
        <v>30</v>
      </c>
      <c r="D121" s="91" t="s">
        <v>226</v>
      </c>
      <c r="E121" s="81" t="s">
        <v>48</v>
      </c>
      <c r="F121" s="78" t="s">
        <v>43</v>
      </c>
    </row>
    <row r="122" spans="1:6" customFormat="1" x14ac:dyDescent="0.3">
      <c r="A122" s="83">
        <v>45839</v>
      </c>
      <c r="B122" s="87">
        <v>380</v>
      </c>
      <c r="C122" s="90" t="s">
        <v>30</v>
      </c>
      <c r="D122" s="91" t="s">
        <v>227</v>
      </c>
      <c r="E122" s="81" t="s">
        <v>48</v>
      </c>
      <c r="F122" s="78" t="s">
        <v>43</v>
      </c>
    </row>
    <row r="123" spans="1:6" customFormat="1" x14ac:dyDescent="0.3">
      <c r="A123" s="83">
        <v>45840</v>
      </c>
      <c r="B123" s="87">
        <v>380</v>
      </c>
      <c r="C123" s="90" t="s">
        <v>30</v>
      </c>
      <c r="D123" s="91" t="s">
        <v>38</v>
      </c>
      <c r="E123" s="81" t="s">
        <v>335</v>
      </c>
      <c r="F123" s="78" t="s">
        <v>43</v>
      </c>
    </row>
    <row r="124" spans="1:6" customFormat="1" x14ac:dyDescent="0.3">
      <c r="A124" s="83">
        <v>45860</v>
      </c>
      <c r="B124" s="87">
        <v>100</v>
      </c>
      <c r="C124" s="90" t="s">
        <v>30</v>
      </c>
      <c r="D124" s="91" t="s">
        <v>225</v>
      </c>
      <c r="E124" s="81" t="s">
        <v>336</v>
      </c>
      <c r="F124" s="78" t="s">
        <v>43</v>
      </c>
    </row>
    <row r="125" spans="1:6" customFormat="1" x14ac:dyDescent="0.3">
      <c r="A125" s="83">
        <v>45870</v>
      </c>
      <c r="B125" s="87">
        <v>380</v>
      </c>
      <c r="C125" s="90" t="s">
        <v>30</v>
      </c>
      <c r="D125" s="91" t="s">
        <v>337</v>
      </c>
      <c r="E125" s="81" t="s">
        <v>338</v>
      </c>
      <c r="F125" s="78" t="s">
        <v>43</v>
      </c>
    </row>
    <row r="126" spans="1:6" customFormat="1" x14ac:dyDescent="0.3">
      <c r="A126" s="83">
        <v>45870</v>
      </c>
      <c r="B126" s="87">
        <v>190</v>
      </c>
      <c r="C126" s="90" t="s">
        <v>30</v>
      </c>
      <c r="D126" s="91" t="s">
        <v>56</v>
      </c>
      <c r="E126" s="81" t="s">
        <v>47</v>
      </c>
      <c r="F126" s="78" t="s">
        <v>43</v>
      </c>
    </row>
    <row r="127" spans="1:6" customFormat="1" x14ac:dyDescent="0.3">
      <c r="A127" s="83">
        <v>45870</v>
      </c>
      <c r="B127" s="87">
        <v>190</v>
      </c>
      <c r="C127" s="90" t="s">
        <v>30</v>
      </c>
      <c r="D127" s="91" t="s">
        <v>53</v>
      </c>
      <c r="E127" s="81" t="s">
        <v>148</v>
      </c>
      <c r="F127" s="78" t="s">
        <v>43</v>
      </c>
    </row>
    <row r="128" spans="1:6" customFormat="1" x14ac:dyDescent="0.3">
      <c r="A128" s="83">
        <v>45870</v>
      </c>
      <c r="B128" s="87">
        <v>380</v>
      </c>
      <c r="C128" s="90" t="s">
        <v>30</v>
      </c>
      <c r="D128" s="91" t="s">
        <v>52</v>
      </c>
      <c r="E128" s="81" t="s">
        <v>47</v>
      </c>
      <c r="F128" s="78" t="s">
        <v>43</v>
      </c>
    </row>
    <row r="129" spans="1:6" customFormat="1" x14ac:dyDescent="0.3">
      <c r="A129" s="83">
        <v>45870</v>
      </c>
      <c r="B129" s="87">
        <v>380</v>
      </c>
      <c r="C129" s="90" t="s">
        <v>30</v>
      </c>
      <c r="D129" s="91" t="s">
        <v>57</v>
      </c>
      <c r="E129" s="81" t="s">
        <v>147</v>
      </c>
      <c r="F129" s="78" t="s">
        <v>43</v>
      </c>
    </row>
    <row r="130" spans="1:6" customFormat="1" x14ac:dyDescent="0.3">
      <c r="A130" s="83">
        <v>45870</v>
      </c>
      <c r="B130" s="87">
        <v>380</v>
      </c>
      <c r="C130" s="90" t="s">
        <v>30</v>
      </c>
      <c r="D130" s="91" t="s">
        <v>198</v>
      </c>
      <c r="E130" s="81" t="s">
        <v>48</v>
      </c>
      <c r="F130" s="78" t="s">
        <v>43</v>
      </c>
    </row>
    <row r="131" spans="1:6" customFormat="1" x14ac:dyDescent="0.3">
      <c r="A131" s="83">
        <v>45870</v>
      </c>
      <c r="B131" s="87">
        <v>380</v>
      </c>
      <c r="C131" s="90" t="s">
        <v>30</v>
      </c>
      <c r="D131" s="91" t="s">
        <v>50</v>
      </c>
      <c r="E131" s="81" t="s">
        <v>51</v>
      </c>
      <c r="F131" s="78" t="s">
        <v>43</v>
      </c>
    </row>
    <row r="132" spans="1:6" customFormat="1" x14ac:dyDescent="0.3">
      <c r="A132" s="83">
        <v>45870</v>
      </c>
      <c r="B132" s="87">
        <v>1330</v>
      </c>
      <c r="C132" s="90" t="s">
        <v>30</v>
      </c>
      <c r="D132" s="91" t="s">
        <v>34</v>
      </c>
      <c r="E132" s="81" t="s">
        <v>49</v>
      </c>
      <c r="F132" s="81" t="s">
        <v>43</v>
      </c>
    </row>
    <row r="133" spans="1:6" customFormat="1" x14ac:dyDescent="0.3">
      <c r="A133" s="83">
        <v>45898</v>
      </c>
      <c r="B133" s="87">
        <v>425</v>
      </c>
      <c r="C133" s="90" t="s">
        <v>30</v>
      </c>
      <c r="D133" s="91" t="s">
        <v>228</v>
      </c>
      <c r="E133" s="81" t="s">
        <v>339</v>
      </c>
      <c r="F133" s="78" t="s">
        <v>43</v>
      </c>
    </row>
    <row r="134" spans="1:6" customFormat="1" x14ac:dyDescent="0.3">
      <c r="A134" s="83">
        <v>45898</v>
      </c>
      <c r="B134" s="87">
        <v>250</v>
      </c>
      <c r="C134" s="90" t="s">
        <v>30</v>
      </c>
      <c r="D134" s="91" t="s">
        <v>46</v>
      </c>
      <c r="E134" s="81" t="s">
        <v>340</v>
      </c>
      <c r="F134" s="78" t="s">
        <v>43</v>
      </c>
    </row>
    <row r="135" spans="1:6" customFormat="1" x14ac:dyDescent="0.3">
      <c r="A135" s="83">
        <v>45901</v>
      </c>
      <c r="B135" s="87">
        <v>380</v>
      </c>
      <c r="C135" s="90" t="s">
        <v>30</v>
      </c>
      <c r="D135" s="91" t="s">
        <v>54</v>
      </c>
      <c r="E135" s="81" t="s">
        <v>55</v>
      </c>
      <c r="F135" s="78" t="s">
        <v>43</v>
      </c>
    </row>
    <row r="136" spans="1:6" customFormat="1" x14ac:dyDescent="0.3">
      <c r="A136" s="83">
        <v>45912</v>
      </c>
      <c r="B136" s="87">
        <v>380</v>
      </c>
      <c r="C136" s="90" t="s">
        <v>30</v>
      </c>
      <c r="D136" s="91" t="s">
        <v>58</v>
      </c>
      <c r="E136" s="81" t="s">
        <v>341</v>
      </c>
      <c r="F136" s="78" t="s">
        <v>43</v>
      </c>
    </row>
    <row r="137" spans="1:6" customFormat="1" x14ac:dyDescent="0.3">
      <c r="A137" s="83">
        <v>45914</v>
      </c>
      <c r="B137" s="87">
        <v>190</v>
      </c>
      <c r="C137" s="90" t="s">
        <v>30</v>
      </c>
      <c r="D137" s="91" t="s">
        <v>220</v>
      </c>
      <c r="E137" s="81" t="s">
        <v>342</v>
      </c>
      <c r="F137" s="78" t="s">
        <v>43</v>
      </c>
    </row>
    <row r="138" spans="1:6" customFormat="1" x14ac:dyDescent="0.3">
      <c r="A138" s="83">
        <v>45919</v>
      </c>
      <c r="B138" s="87">
        <v>200</v>
      </c>
      <c r="C138" s="90" t="s">
        <v>30</v>
      </c>
      <c r="D138" s="91" t="s">
        <v>101</v>
      </c>
      <c r="E138" s="81" t="s">
        <v>223</v>
      </c>
      <c r="F138" s="78" t="s">
        <v>43</v>
      </c>
    </row>
    <row r="139" spans="1:6" customFormat="1" x14ac:dyDescent="0.3">
      <c r="A139" s="83">
        <v>45922</v>
      </c>
      <c r="B139" s="87">
        <v>190</v>
      </c>
      <c r="C139" s="90" t="s">
        <v>30</v>
      </c>
      <c r="D139" s="91" t="s">
        <v>343</v>
      </c>
      <c r="E139" s="81" t="s">
        <v>344</v>
      </c>
      <c r="F139" s="78" t="s">
        <v>43</v>
      </c>
    </row>
    <row r="140" spans="1:6" customFormat="1" x14ac:dyDescent="0.3">
      <c r="A140" s="83">
        <v>45923</v>
      </c>
      <c r="B140" s="87">
        <v>100</v>
      </c>
      <c r="C140" s="90" t="s">
        <v>30</v>
      </c>
      <c r="D140" s="91" t="s">
        <v>225</v>
      </c>
      <c r="E140" s="81" t="s">
        <v>345</v>
      </c>
      <c r="F140" s="78" t="s">
        <v>43</v>
      </c>
    </row>
    <row r="141" spans="1:6" customFormat="1" x14ac:dyDescent="0.3">
      <c r="A141" s="83">
        <v>45925</v>
      </c>
      <c r="B141" s="87">
        <v>380</v>
      </c>
      <c r="C141" s="90" t="s">
        <v>30</v>
      </c>
      <c r="D141" s="91" t="s">
        <v>59</v>
      </c>
      <c r="E141" s="81" t="s">
        <v>346</v>
      </c>
      <c r="F141" s="78" t="s">
        <v>43</v>
      </c>
    </row>
    <row r="142" spans="1:6" customFormat="1" x14ac:dyDescent="0.3">
      <c r="A142" s="83">
        <v>45926</v>
      </c>
      <c r="B142" s="87">
        <v>380</v>
      </c>
      <c r="C142" s="90" t="s">
        <v>30</v>
      </c>
      <c r="D142" s="91" t="s">
        <v>41</v>
      </c>
      <c r="E142" s="81" t="s">
        <v>149</v>
      </c>
      <c r="F142" s="78" t="s">
        <v>43</v>
      </c>
    </row>
    <row r="143" spans="1:6" customFormat="1" x14ac:dyDescent="0.3">
      <c r="A143" s="83">
        <v>45943</v>
      </c>
      <c r="B143" s="87">
        <v>380</v>
      </c>
      <c r="C143" s="90" t="s">
        <v>30</v>
      </c>
      <c r="D143" s="91" t="s">
        <v>150</v>
      </c>
      <c r="E143" s="81" t="s">
        <v>151</v>
      </c>
      <c r="F143" s="78" t="s">
        <v>43</v>
      </c>
    </row>
    <row r="144" spans="1:6" customFormat="1" x14ac:dyDescent="0.3">
      <c r="A144" s="83">
        <v>45987</v>
      </c>
      <c r="B144" s="87">
        <v>380</v>
      </c>
      <c r="C144" s="90" t="s">
        <v>30</v>
      </c>
      <c r="D144" s="91" t="s">
        <v>207</v>
      </c>
      <c r="E144" s="81" t="s">
        <v>347</v>
      </c>
      <c r="F144" s="78" t="s">
        <v>43</v>
      </c>
    </row>
    <row r="145" spans="1:6" customFormat="1" x14ac:dyDescent="0.3">
      <c r="A145" s="83">
        <v>45990</v>
      </c>
      <c r="B145" s="87">
        <v>1000</v>
      </c>
      <c r="C145" s="90" t="s">
        <v>30</v>
      </c>
      <c r="D145" s="91" t="s">
        <v>348</v>
      </c>
      <c r="E145" s="81" t="s">
        <v>349</v>
      </c>
      <c r="F145" s="78" t="s">
        <v>43</v>
      </c>
    </row>
    <row r="146" spans="1:6" customFormat="1" x14ac:dyDescent="0.3">
      <c r="A146" s="83">
        <v>45997</v>
      </c>
      <c r="B146" s="87">
        <v>190</v>
      </c>
      <c r="C146" s="90" t="s">
        <v>30</v>
      </c>
      <c r="D146" s="91" t="s">
        <v>152</v>
      </c>
      <c r="E146" s="81" t="s">
        <v>350</v>
      </c>
      <c r="F146" s="78" t="s">
        <v>43</v>
      </c>
    </row>
    <row r="147" spans="1:6" customFormat="1" x14ac:dyDescent="0.3">
      <c r="A147" s="83">
        <v>46012</v>
      </c>
      <c r="B147" s="87">
        <v>100</v>
      </c>
      <c r="C147" s="90" t="s">
        <v>30</v>
      </c>
      <c r="D147" s="91" t="s">
        <v>225</v>
      </c>
      <c r="E147" s="81" t="s">
        <v>351</v>
      </c>
      <c r="F147" s="78" t="s">
        <v>43</v>
      </c>
    </row>
    <row r="148" spans="1:6" customFormat="1" x14ac:dyDescent="0.3">
      <c r="A148" s="83">
        <v>46021</v>
      </c>
      <c r="B148" s="87">
        <v>380</v>
      </c>
      <c r="C148" s="90" t="s">
        <v>30</v>
      </c>
      <c r="D148" s="91" t="s">
        <v>37</v>
      </c>
      <c r="E148" s="81" t="s">
        <v>352</v>
      </c>
      <c r="F148" s="78" t="s">
        <v>43</v>
      </c>
    </row>
    <row r="149" spans="1:6" customFormat="1" x14ac:dyDescent="0.3">
      <c r="A149" s="83">
        <v>46022</v>
      </c>
      <c r="B149" s="87">
        <v>760</v>
      </c>
      <c r="C149" s="90" t="s">
        <v>30</v>
      </c>
      <c r="D149" s="91" t="s">
        <v>211</v>
      </c>
      <c r="E149" s="81" t="s">
        <v>353</v>
      </c>
      <c r="F149" s="78" t="s">
        <v>43</v>
      </c>
    </row>
    <row r="150" spans="1:6" customFormat="1" x14ac:dyDescent="0.3">
      <c r="A150" s="83">
        <v>46022</v>
      </c>
      <c r="B150" s="88">
        <v>100</v>
      </c>
      <c r="C150" s="90" t="s">
        <v>30</v>
      </c>
      <c r="D150" s="91" t="s">
        <v>299</v>
      </c>
      <c r="E150" s="81" t="s">
        <v>354</v>
      </c>
      <c r="F150" s="78" t="s">
        <v>43</v>
      </c>
    </row>
    <row r="151" spans="1:6" customFormat="1" x14ac:dyDescent="0.3">
      <c r="A151" s="83"/>
      <c r="B151" s="86">
        <f>SUM(B105:B150)</f>
        <v>18345</v>
      </c>
      <c r="C151" s="90"/>
      <c r="D151" s="91"/>
      <c r="E151" s="81"/>
      <c r="F151" s="78"/>
    </row>
    <row r="152" spans="1:6" customFormat="1" x14ac:dyDescent="0.3">
      <c r="A152" s="83"/>
      <c r="B152" s="87"/>
      <c r="C152" s="90"/>
      <c r="D152" s="91"/>
      <c r="E152" s="81"/>
      <c r="F152" s="78"/>
    </row>
    <row r="153" spans="1:6" customFormat="1" x14ac:dyDescent="0.3">
      <c r="A153" s="83">
        <v>45839</v>
      </c>
      <c r="B153" s="87">
        <v>380</v>
      </c>
      <c r="C153" s="90" t="s">
        <v>30</v>
      </c>
      <c r="D153" s="91" t="s">
        <v>60</v>
      </c>
      <c r="E153" s="81" t="s">
        <v>48</v>
      </c>
      <c r="F153" s="78" t="s">
        <v>154</v>
      </c>
    </row>
    <row r="154" spans="1:6" customFormat="1" x14ac:dyDescent="0.3">
      <c r="A154" s="83">
        <v>45870</v>
      </c>
      <c r="B154" s="87">
        <v>570</v>
      </c>
      <c r="C154" s="90" t="s">
        <v>30</v>
      </c>
      <c r="D154" s="91" t="s">
        <v>34</v>
      </c>
      <c r="E154" s="81" t="s">
        <v>49</v>
      </c>
      <c r="F154" s="78" t="s">
        <v>154</v>
      </c>
    </row>
    <row r="155" spans="1:6" customFormat="1" x14ac:dyDescent="0.3">
      <c r="A155" s="83">
        <v>45916</v>
      </c>
      <c r="B155" s="88">
        <v>380</v>
      </c>
      <c r="C155" s="90" t="s">
        <v>30</v>
      </c>
      <c r="D155" s="91" t="s">
        <v>39</v>
      </c>
      <c r="E155" s="81" t="s">
        <v>190</v>
      </c>
      <c r="F155" s="78" t="s">
        <v>154</v>
      </c>
    </row>
    <row r="156" spans="1:6" customFormat="1" x14ac:dyDescent="0.3">
      <c r="A156" s="83"/>
      <c r="B156" s="86">
        <f>SUM(B153:B155)</f>
        <v>1330</v>
      </c>
      <c r="C156" s="90"/>
      <c r="D156" s="91"/>
      <c r="E156" s="81"/>
      <c r="F156" s="78"/>
    </row>
    <row r="157" spans="1:6" customFormat="1" x14ac:dyDescent="0.3">
      <c r="A157" s="83"/>
      <c r="B157" s="86"/>
      <c r="C157" s="90"/>
      <c r="D157" s="91"/>
      <c r="E157" s="81"/>
      <c r="F157" s="78"/>
    </row>
    <row r="158" spans="1:6" customFormat="1" x14ac:dyDescent="0.3">
      <c r="A158" s="83"/>
      <c r="B158" s="89">
        <f>B5+B8+B12+B44+B98+B48+B51+B54+B95+B103+B151+B156</f>
        <v>57570.86</v>
      </c>
      <c r="C158" s="90"/>
      <c r="D158" s="91"/>
      <c r="E158" s="81"/>
      <c r="F158" s="78"/>
    </row>
    <row r="159" spans="1:6" customFormat="1" x14ac:dyDescent="0.3">
      <c r="A159" s="114" t="s">
        <v>355</v>
      </c>
      <c r="B159" s="115">
        <v>57570.86</v>
      </c>
      <c r="C159" s="90"/>
      <c r="D159" s="91"/>
      <c r="E159" s="81"/>
      <c r="F159" s="78"/>
    </row>
    <row r="160" spans="1:6" customFormat="1" x14ac:dyDescent="0.3">
      <c r="A160" s="84"/>
      <c r="B160" s="84"/>
      <c r="C160" s="90"/>
      <c r="D160" s="91"/>
      <c r="E160" s="81"/>
      <c r="F160" s="81"/>
    </row>
    <row r="161" spans="1:6" customFormat="1" x14ac:dyDescent="0.3">
      <c r="A161" s="109" t="s">
        <v>25</v>
      </c>
      <c r="B161" s="109" t="s">
        <v>26</v>
      </c>
      <c r="C161" s="111" t="s">
        <v>27</v>
      </c>
      <c r="D161" s="112" t="s">
        <v>28</v>
      </c>
      <c r="E161" s="110" t="s">
        <v>29</v>
      </c>
      <c r="F161" s="113" t="s">
        <v>137</v>
      </c>
    </row>
    <row r="162" spans="1:6" customFormat="1" x14ac:dyDescent="0.3">
      <c r="A162" s="83">
        <v>45766</v>
      </c>
      <c r="B162" s="85">
        <v>1000</v>
      </c>
      <c r="C162" s="90" t="s">
        <v>63</v>
      </c>
      <c r="D162" s="91" t="s">
        <v>57</v>
      </c>
      <c r="E162" s="81" t="s">
        <v>356</v>
      </c>
      <c r="F162" s="81" t="s">
        <v>357</v>
      </c>
    </row>
    <row r="163" spans="1:6" customFormat="1" x14ac:dyDescent="0.3">
      <c r="A163" s="83"/>
      <c r="B163" s="86">
        <f>SUM(B162)</f>
        <v>1000</v>
      </c>
      <c r="C163" s="90"/>
      <c r="D163" s="91"/>
      <c r="E163" s="81"/>
      <c r="F163" s="81"/>
    </row>
    <row r="164" spans="1:6" customFormat="1" x14ac:dyDescent="0.3">
      <c r="A164" s="83"/>
      <c r="B164" s="87"/>
      <c r="C164" s="90"/>
      <c r="D164" s="91"/>
      <c r="E164" s="81"/>
      <c r="F164" s="81"/>
    </row>
    <row r="165" spans="1:6" customFormat="1" x14ac:dyDescent="0.3">
      <c r="A165" s="83">
        <v>45658</v>
      </c>
      <c r="B165" s="87">
        <v>56</v>
      </c>
      <c r="C165" s="90" t="s">
        <v>63</v>
      </c>
      <c r="D165" s="91"/>
      <c r="E165" s="81" t="s">
        <v>358</v>
      </c>
      <c r="F165" s="81" t="s">
        <v>23</v>
      </c>
    </row>
    <row r="166" spans="1:6" customFormat="1" x14ac:dyDescent="0.3">
      <c r="A166" s="83">
        <v>45748</v>
      </c>
      <c r="B166" s="87">
        <v>41.25</v>
      </c>
      <c r="C166" s="90" t="s">
        <v>63</v>
      </c>
      <c r="D166" s="91"/>
      <c r="E166" s="81" t="s">
        <v>359</v>
      </c>
      <c r="F166" s="81" t="s">
        <v>23</v>
      </c>
    </row>
    <row r="167" spans="1:6" customFormat="1" x14ac:dyDescent="0.3">
      <c r="A167" s="83">
        <v>45749</v>
      </c>
      <c r="B167" s="87">
        <v>3</v>
      </c>
      <c r="C167" s="90" t="s">
        <v>63</v>
      </c>
      <c r="D167" s="91"/>
      <c r="E167" s="81" t="s">
        <v>360</v>
      </c>
      <c r="F167" s="81" t="s">
        <v>23</v>
      </c>
    </row>
    <row r="168" spans="1:6" customFormat="1" x14ac:dyDescent="0.3">
      <c r="A168" s="83">
        <v>45839</v>
      </c>
      <c r="B168" s="87">
        <v>51</v>
      </c>
      <c r="C168" s="90" t="s">
        <v>63</v>
      </c>
      <c r="D168" s="91"/>
      <c r="E168" s="81" t="s">
        <v>361</v>
      </c>
      <c r="F168" s="81" t="s">
        <v>23</v>
      </c>
    </row>
    <row r="169" spans="1:6" customFormat="1" x14ac:dyDescent="0.3">
      <c r="A169" s="83">
        <v>45931</v>
      </c>
      <c r="B169" s="88">
        <v>52</v>
      </c>
      <c r="C169" s="90" t="s">
        <v>63</v>
      </c>
      <c r="D169" s="91"/>
      <c r="E169" s="81" t="s">
        <v>362</v>
      </c>
      <c r="F169" s="81" t="s">
        <v>23</v>
      </c>
    </row>
    <row r="170" spans="1:6" customFormat="1" x14ac:dyDescent="0.3">
      <c r="A170" s="83"/>
      <c r="B170" s="86">
        <f>SUM(B165:B169)</f>
        <v>203.25</v>
      </c>
      <c r="C170" s="90"/>
      <c r="D170" s="91"/>
      <c r="E170" s="81"/>
      <c r="F170" s="81"/>
    </row>
    <row r="171" spans="1:6" customFormat="1" x14ac:dyDescent="0.3">
      <c r="A171" s="83"/>
      <c r="B171" s="87"/>
      <c r="C171" s="90"/>
      <c r="D171" s="91"/>
      <c r="E171" s="81"/>
      <c r="F171" s="81"/>
    </row>
    <row r="172" spans="1:6" customFormat="1" x14ac:dyDescent="0.3">
      <c r="A172" s="83">
        <v>45766</v>
      </c>
      <c r="B172" s="87">
        <v>2244</v>
      </c>
      <c r="C172" s="90" t="s">
        <v>63</v>
      </c>
      <c r="D172" s="91" t="s">
        <v>64</v>
      </c>
      <c r="E172" s="81" t="s">
        <v>363</v>
      </c>
      <c r="F172" s="81" t="s">
        <v>199</v>
      </c>
    </row>
    <row r="173" spans="1:6" customFormat="1" x14ac:dyDescent="0.3">
      <c r="A173" s="83">
        <v>45782</v>
      </c>
      <c r="B173" s="88">
        <v>1945</v>
      </c>
      <c r="C173" s="90" t="s">
        <v>63</v>
      </c>
      <c r="D173" s="91" t="s">
        <v>64</v>
      </c>
      <c r="E173" s="81" t="s">
        <v>364</v>
      </c>
      <c r="F173" s="81" t="s">
        <v>199</v>
      </c>
    </row>
    <row r="174" spans="1:6" customFormat="1" x14ac:dyDescent="0.3">
      <c r="A174" s="83"/>
      <c r="B174" s="86">
        <f>SUM(B172:B173)</f>
        <v>4189</v>
      </c>
      <c r="C174" s="90"/>
      <c r="D174" s="91"/>
      <c r="E174" s="81"/>
      <c r="F174" s="81"/>
    </row>
    <row r="175" spans="1:6" customFormat="1" x14ac:dyDescent="0.3">
      <c r="A175" s="83"/>
      <c r="B175" s="87"/>
      <c r="C175" s="90"/>
      <c r="D175" s="91"/>
      <c r="E175" s="81"/>
      <c r="F175" s="81"/>
    </row>
    <row r="176" spans="1:6" customFormat="1" x14ac:dyDescent="0.3">
      <c r="A176" s="83">
        <v>45964</v>
      </c>
      <c r="B176" s="88">
        <v>1000</v>
      </c>
      <c r="C176" s="90" t="s">
        <v>63</v>
      </c>
      <c r="D176" s="91" t="s">
        <v>156</v>
      </c>
      <c r="E176" s="81" t="s">
        <v>365</v>
      </c>
      <c r="F176" s="81" t="s">
        <v>366</v>
      </c>
    </row>
    <row r="177" spans="1:6" customFormat="1" x14ac:dyDescent="0.3">
      <c r="A177" s="83"/>
      <c r="B177" s="86">
        <f>SUM(B176)</f>
        <v>1000</v>
      </c>
      <c r="C177" s="90"/>
      <c r="D177" s="91"/>
      <c r="E177" s="81"/>
      <c r="F177" s="81"/>
    </row>
    <row r="178" spans="1:6" customFormat="1" x14ac:dyDescent="0.3">
      <c r="A178" s="83"/>
      <c r="B178" s="87"/>
      <c r="C178" s="90"/>
      <c r="D178" s="91"/>
      <c r="E178" s="81"/>
      <c r="F178" s="81"/>
    </row>
    <row r="179" spans="1:6" customFormat="1" x14ac:dyDescent="0.3">
      <c r="A179" s="83">
        <v>45937</v>
      </c>
      <c r="B179" s="87">
        <v>50.13</v>
      </c>
      <c r="C179" s="90" t="s">
        <v>63</v>
      </c>
      <c r="D179" s="91" t="s">
        <v>64</v>
      </c>
      <c r="E179" s="81" t="s">
        <v>367</v>
      </c>
      <c r="F179" s="81" t="s">
        <v>368</v>
      </c>
    </row>
    <row r="180" spans="1:6" customFormat="1" x14ac:dyDescent="0.3">
      <c r="A180" s="83">
        <v>45937</v>
      </c>
      <c r="B180" s="87">
        <v>68.650000000000006</v>
      </c>
      <c r="C180" s="90" t="s">
        <v>63</v>
      </c>
      <c r="D180" s="91" t="s">
        <v>64</v>
      </c>
      <c r="E180" s="81" t="s">
        <v>369</v>
      </c>
      <c r="F180" s="81" t="s">
        <v>368</v>
      </c>
    </row>
    <row r="181" spans="1:6" customFormat="1" x14ac:dyDescent="0.3">
      <c r="A181" s="83">
        <v>45944</v>
      </c>
      <c r="B181" s="87">
        <v>55.04</v>
      </c>
      <c r="C181" s="90" t="s">
        <v>63</v>
      </c>
      <c r="D181" s="91" t="s">
        <v>64</v>
      </c>
      <c r="E181" s="81" t="s">
        <v>370</v>
      </c>
      <c r="F181" s="81" t="s">
        <v>368</v>
      </c>
    </row>
    <row r="182" spans="1:6" customFormat="1" x14ac:dyDescent="0.3">
      <c r="A182" s="83">
        <v>45985</v>
      </c>
      <c r="B182" s="88">
        <v>58.44</v>
      </c>
      <c r="C182" s="90" t="s">
        <v>63</v>
      </c>
      <c r="D182" s="91" t="s">
        <v>64</v>
      </c>
      <c r="E182" s="81" t="s">
        <v>371</v>
      </c>
      <c r="F182" s="81" t="s">
        <v>368</v>
      </c>
    </row>
    <row r="183" spans="1:6" customFormat="1" x14ac:dyDescent="0.3">
      <c r="A183" s="83"/>
      <c r="B183" s="86">
        <f>SUM(B179:B182)</f>
        <v>232.26</v>
      </c>
      <c r="C183" s="90"/>
      <c r="D183" s="91"/>
      <c r="E183" s="81"/>
      <c r="F183" s="81"/>
    </row>
    <row r="184" spans="1:6" customFormat="1" x14ac:dyDescent="0.3">
      <c r="A184" s="83"/>
      <c r="B184" s="87"/>
      <c r="C184" s="90"/>
      <c r="D184" s="91"/>
      <c r="E184" s="81"/>
      <c r="F184" s="81"/>
    </row>
    <row r="185" spans="1:6" customFormat="1" x14ac:dyDescent="0.3">
      <c r="A185" s="83">
        <v>45925</v>
      </c>
      <c r="B185" s="87">
        <v>400</v>
      </c>
      <c r="C185" s="90" t="s">
        <v>63</v>
      </c>
      <c r="D185" s="91" t="s">
        <v>198</v>
      </c>
      <c r="E185" s="81" t="s">
        <v>372</v>
      </c>
      <c r="F185" s="81" t="s">
        <v>373</v>
      </c>
    </row>
    <row r="186" spans="1:6" customFormat="1" x14ac:dyDescent="0.3">
      <c r="A186" s="83">
        <v>45925</v>
      </c>
      <c r="B186" s="88">
        <v>2015.67</v>
      </c>
      <c r="C186" s="90" t="s">
        <v>63</v>
      </c>
      <c r="D186" s="91" t="s">
        <v>156</v>
      </c>
      <c r="E186" s="81" t="s">
        <v>374</v>
      </c>
      <c r="F186" s="81" t="s">
        <v>373</v>
      </c>
    </row>
    <row r="187" spans="1:6" customFormat="1" x14ac:dyDescent="0.3">
      <c r="A187" s="83"/>
      <c r="B187" s="86">
        <f>SUM(B185:B186)</f>
        <v>2415.67</v>
      </c>
      <c r="C187" s="90"/>
      <c r="D187" s="91"/>
      <c r="E187" s="81"/>
      <c r="F187" s="81"/>
    </row>
    <row r="188" spans="1:6" customFormat="1" x14ac:dyDescent="0.3">
      <c r="A188" s="83"/>
      <c r="B188" s="87"/>
      <c r="C188" s="90"/>
      <c r="D188" s="91"/>
      <c r="E188" s="81"/>
      <c r="F188" s="81"/>
    </row>
    <row r="189" spans="1:6" customFormat="1" x14ac:dyDescent="0.3">
      <c r="A189" s="83">
        <v>46013</v>
      </c>
      <c r="B189" s="88">
        <v>3500</v>
      </c>
      <c r="C189" s="90" t="s">
        <v>63</v>
      </c>
      <c r="D189" s="91" t="s">
        <v>156</v>
      </c>
      <c r="E189" s="81" t="s">
        <v>375</v>
      </c>
      <c r="F189" s="81" t="s">
        <v>191</v>
      </c>
    </row>
    <row r="190" spans="1:6" customFormat="1" x14ac:dyDescent="0.3">
      <c r="A190" s="83"/>
      <c r="B190" s="86">
        <f>SUM(B189)</f>
        <v>3500</v>
      </c>
      <c r="C190" s="90"/>
      <c r="D190" s="91"/>
      <c r="E190" s="81"/>
      <c r="F190" s="81"/>
    </row>
    <row r="191" spans="1:6" customFormat="1" x14ac:dyDescent="0.3">
      <c r="A191" s="83"/>
      <c r="B191" s="87"/>
      <c r="C191" s="90"/>
      <c r="D191" s="91"/>
      <c r="E191" s="81"/>
      <c r="F191" s="81"/>
    </row>
    <row r="192" spans="1:6" customFormat="1" x14ac:dyDescent="0.3">
      <c r="A192" s="83">
        <v>45667</v>
      </c>
      <c r="B192" s="87">
        <v>4000</v>
      </c>
      <c r="C192" s="90" t="s">
        <v>63</v>
      </c>
      <c r="D192" s="91" t="s">
        <v>156</v>
      </c>
      <c r="E192" s="81" t="s">
        <v>376</v>
      </c>
      <c r="F192" s="81" t="s">
        <v>229</v>
      </c>
    </row>
    <row r="193" spans="1:6" customFormat="1" x14ac:dyDescent="0.3">
      <c r="A193" s="83">
        <v>45764</v>
      </c>
      <c r="B193" s="87">
        <v>500</v>
      </c>
      <c r="C193" s="90" t="s">
        <v>63</v>
      </c>
      <c r="D193" s="91" t="s">
        <v>198</v>
      </c>
      <c r="E193" s="81" t="s">
        <v>377</v>
      </c>
      <c r="F193" s="81" t="s">
        <v>229</v>
      </c>
    </row>
    <row r="194" spans="1:6" customFormat="1" x14ac:dyDescent="0.3">
      <c r="A194" s="83">
        <v>45765</v>
      </c>
      <c r="B194" s="87">
        <v>500</v>
      </c>
      <c r="C194" s="90" t="s">
        <v>63</v>
      </c>
      <c r="D194" s="91" t="s">
        <v>198</v>
      </c>
      <c r="E194" s="81" t="s">
        <v>378</v>
      </c>
      <c r="F194" s="81" t="s">
        <v>229</v>
      </c>
    </row>
    <row r="195" spans="1:6" customFormat="1" x14ac:dyDescent="0.3">
      <c r="A195" s="83">
        <v>45819</v>
      </c>
      <c r="B195" s="87">
        <v>2000</v>
      </c>
      <c r="C195" s="90" t="s">
        <v>63</v>
      </c>
      <c r="D195" s="91" t="s">
        <v>192</v>
      </c>
      <c r="E195" s="81" t="s">
        <v>379</v>
      </c>
      <c r="F195" s="81" t="s">
        <v>229</v>
      </c>
    </row>
    <row r="196" spans="1:6" customFormat="1" x14ac:dyDescent="0.3">
      <c r="A196" s="83">
        <v>45822</v>
      </c>
      <c r="B196" s="87">
        <v>6000</v>
      </c>
      <c r="C196" s="90" t="s">
        <v>63</v>
      </c>
      <c r="D196" s="91" t="s">
        <v>64</v>
      </c>
      <c r="E196" s="81" t="s">
        <v>380</v>
      </c>
      <c r="F196" s="81" t="s">
        <v>229</v>
      </c>
    </row>
    <row r="197" spans="1:6" customFormat="1" x14ac:dyDescent="0.3">
      <c r="A197" s="83">
        <v>45823</v>
      </c>
      <c r="B197" s="87">
        <v>5500</v>
      </c>
      <c r="C197" s="90" t="s">
        <v>63</v>
      </c>
      <c r="D197" s="91" t="s">
        <v>64</v>
      </c>
      <c r="E197" s="81" t="s">
        <v>381</v>
      </c>
      <c r="F197" s="81" t="s">
        <v>229</v>
      </c>
    </row>
    <row r="198" spans="1:6" customFormat="1" x14ac:dyDescent="0.3">
      <c r="A198" s="83">
        <v>45913</v>
      </c>
      <c r="B198" s="87">
        <v>10000</v>
      </c>
      <c r="C198" s="90" t="s">
        <v>63</v>
      </c>
      <c r="D198" s="91" t="s">
        <v>156</v>
      </c>
      <c r="E198" s="81" t="s">
        <v>382</v>
      </c>
      <c r="F198" s="81" t="s">
        <v>229</v>
      </c>
    </row>
    <row r="199" spans="1:6" customFormat="1" x14ac:dyDescent="0.3">
      <c r="A199" s="83">
        <v>45766</v>
      </c>
      <c r="B199" s="87">
        <v>500</v>
      </c>
      <c r="C199" s="90" t="s">
        <v>63</v>
      </c>
      <c r="D199" s="91" t="s">
        <v>64</v>
      </c>
      <c r="E199" s="81" t="s">
        <v>383</v>
      </c>
      <c r="F199" s="81" t="s">
        <v>193</v>
      </c>
    </row>
    <row r="200" spans="1:6" customFormat="1" x14ac:dyDescent="0.3">
      <c r="A200" s="83">
        <v>45766</v>
      </c>
      <c r="B200" s="88">
        <v>2000</v>
      </c>
      <c r="C200" s="90" t="s">
        <v>63</v>
      </c>
      <c r="D200" s="91" t="s">
        <v>64</v>
      </c>
      <c r="E200" s="81" t="s">
        <v>384</v>
      </c>
      <c r="F200" s="81" t="s">
        <v>193</v>
      </c>
    </row>
    <row r="201" spans="1:6" customFormat="1" x14ac:dyDescent="0.3">
      <c r="A201" s="83"/>
      <c r="B201" s="86">
        <f>SUM(B192:B200)</f>
        <v>31000</v>
      </c>
      <c r="C201" s="90"/>
      <c r="D201" s="91"/>
      <c r="E201" s="81"/>
      <c r="F201" s="81"/>
    </row>
    <row r="202" spans="1:6" customFormat="1" x14ac:dyDescent="0.3">
      <c r="A202" s="83"/>
      <c r="B202" s="87"/>
      <c r="C202" s="90"/>
      <c r="D202" s="91"/>
      <c r="E202" s="81"/>
      <c r="F202" s="81"/>
    </row>
    <row r="203" spans="1:6" customFormat="1" x14ac:dyDescent="0.3">
      <c r="A203" s="83">
        <v>45678</v>
      </c>
      <c r="B203" s="87">
        <v>145.19999999999999</v>
      </c>
      <c r="C203" s="90" t="s">
        <v>63</v>
      </c>
      <c r="D203" s="91" t="s">
        <v>65</v>
      </c>
      <c r="E203" s="81" t="s">
        <v>385</v>
      </c>
      <c r="F203" s="81" t="s">
        <v>22</v>
      </c>
    </row>
    <row r="204" spans="1:6" customFormat="1" x14ac:dyDescent="0.3">
      <c r="A204" s="83">
        <v>45798</v>
      </c>
      <c r="B204" s="87">
        <v>20.93</v>
      </c>
      <c r="C204" s="90" t="s">
        <v>63</v>
      </c>
      <c r="D204" s="91" t="s">
        <v>66</v>
      </c>
      <c r="E204" s="81" t="s">
        <v>386</v>
      </c>
      <c r="F204" s="81" t="s">
        <v>22</v>
      </c>
    </row>
    <row r="205" spans="1:6" customFormat="1" x14ac:dyDescent="0.3">
      <c r="A205" s="83">
        <v>45893</v>
      </c>
      <c r="B205" s="88">
        <v>150.55000000000001</v>
      </c>
      <c r="C205" s="90" t="s">
        <v>63</v>
      </c>
      <c r="D205" s="91" t="s">
        <v>66</v>
      </c>
      <c r="E205" s="81" t="s">
        <v>387</v>
      </c>
      <c r="F205" s="81" t="s">
        <v>22</v>
      </c>
    </row>
    <row r="206" spans="1:6" customFormat="1" x14ac:dyDescent="0.3">
      <c r="A206" s="83"/>
      <c r="B206" s="86">
        <f>SUM(B203:B205)</f>
        <v>316.68</v>
      </c>
      <c r="C206" s="90"/>
      <c r="D206" s="91"/>
      <c r="E206" s="81"/>
      <c r="F206" s="81"/>
    </row>
    <row r="207" spans="1:6" customFormat="1" x14ac:dyDescent="0.3">
      <c r="A207" s="83"/>
      <c r="B207" s="87"/>
      <c r="C207" s="90"/>
      <c r="D207" s="91"/>
      <c r="E207" s="81"/>
      <c r="F207" s="81"/>
    </row>
    <row r="208" spans="1:6" customFormat="1" x14ac:dyDescent="0.3">
      <c r="A208" s="83">
        <v>45661</v>
      </c>
      <c r="B208" s="87">
        <v>1500</v>
      </c>
      <c r="C208" s="90" t="s">
        <v>63</v>
      </c>
      <c r="D208" s="91" t="s">
        <v>64</v>
      </c>
      <c r="E208" s="81" t="s">
        <v>388</v>
      </c>
      <c r="F208" s="81" t="s">
        <v>67</v>
      </c>
    </row>
    <row r="209" spans="1:6" customFormat="1" x14ac:dyDescent="0.3">
      <c r="A209" s="83">
        <v>45661</v>
      </c>
      <c r="B209" s="87">
        <v>1280.54</v>
      </c>
      <c r="C209" s="90" t="s">
        <v>63</v>
      </c>
      <c r="D209" s="91" t="s">
        <v>156</v>
      </c>
      <c r="E209" s="81" t="s">
        <v>389</v>
      </c>
      <c r="F209" s="81" t="s">
        <v>67</v>
      </c>
    </row>
    <row r="210" spans="1:6" customFormat="1" x14ac:dyDescent="0.3">
      <c r="A210" s="83">
        <v>45663</v>
      </c>
      <c r="B210" s="87">
        <v>53</v>
      </c>
      <c r="C210" s="90" t="s">
        <v>63</v>
      </c>
      <c r="D210" s="91" t="s">
        <v>64</v>
      </c>
      <c r="E210" s="81" t="s">
        <v>390</v>
      </c>
      <c r="F210" s="81" t="s">
        <v>67</v>
      </c>
    </row>
    <row r="211" spans="1:6" customFormat="1" x14ac:dyDescent="0.3">
      <c r="A211" s="83">
        <v>45664</v>
      </c>
      <c r="B211" s="87">
        <v>239.61</v>
      </c>
      <c r="C211" s="90" t="s">
        <v>63</v>
      </c>
      <c r="D211" s="91" t="s">
        <v>391</v>
      </c>
      <c r="E211" s="81" t="s">
        <v>392</v>
      </c>
      <c r="F211" s="81" t="s">
        <v>67</v>
      </c>
    </row>
    <row r="212" spans="1:6" customFormat="1" x14ac:dyDescent="0.3">
      <c r="A212" s="83">
        <v>45948</v>
      </c>
      <c r="B212" s="87">
        <v>281.25</v>
      </c>
      <c r="C212" s="90" t="s">
        <v>63</v>
      </c>
      <c r="D212" s="91" t="s">
        <v>64</v>
      </c>
      <c r="E212" s="81" t="s">
        <v>393</v>
      </c>
      <c r="F212" s="81" t="s">
        <v>67</v>
      </c>
    </row>
    <row r="213" spans="1:6" customFormat="1" x14ac:dyDescent="0.3">
      <c r="A213" s="83">
        <v>45962</v>
      </c>
      <c r="B213" s="87">
        <v>281.39999999999998</v>
      </c>
      <c r="C213" s="90" t="s">
        <v>63</v>
      </c>
      <c r="D213" s="91" t="s">
        <v>394</v>
      </c>
      <c r="E213" s="81" t="s">
        <v>395</v>
      </c>
      <c r="F213" s="81" t="s">
        <v>67</v>
      </c>
    </row>
    <row r="214" spans="1:6" customFormat="1" x14ac:dyDescent="0.3">
      <c r="A214" s="83">
        <v>45976</v>
      </c>
      <c r="B214" s="87">
        <v>320.95</v>
      </c>
      <c r="C214" s="90" t="s">
        <v>63</v>
      </c>
      <c r="D214" s="91" t="s">
        <v>394</v>
      </c>
      <c r="E214" s="81" t="s">
        <v>396</v>
      </c>
      <c r="F214" s="81" t="s">
        <v>67</v>
      </c>
    </row>
    <row r="215" spans="1:6" customFormat="1" x14ac:dyDescent="0.3">
      <c r="A215" s="83">
        <v>46018</v>
      </c>
      <c r="B215" s="88">
        <v>147.1</v>
      </c>
      <c r="C215" s="90" t="s">
        <v>63</v>
      </c>
      <c r="D215" s="91" t="s">
        <v>64</v>
      </c>
      <c r="E215" s="81" t="s">
        <v>397</v>
      </c>
      <c r="F215" s="81" t="s">
        <v>67</v>
      </c>
    </row>
    <row r="216" spans="1:6" customFormat="1" x14ac:dyDescent="0.3">
      <c r="A216" s="83"/>
      <c r="B216" s="86">
        <f>SUM(B208:B215)</f>
        <v>4103.8500000000004</v>
      </c>
      <c r="C216" s="90"/>
      <c r="D216" s="91"/>
      <c r="E216" s="81"/>
      <c r="F216" s="81"/>
    </row>
    <row r="217" spans="1:6" customFormat="1" x14ac:dyDescent="0.3">
      <c r="A217" s="83"/>
      <c r="B217" s="87"/>
      <c r="C217" s="90"/>
      <c r="D217" s="91"/>
      <c r="E217" s="81"/>
      <c r="F217" s="81"/>
    </row>
    <row r="218" spans="1:6" customFormat="1" x14ac:dyDescent="0.3">
      <c r="A218" s="83">
        <v>45946</v>
      </c>
      <c r="B218" s="88">
        <v>5000</v>
      </c>
      <c r="C218" s="90" t="s">
        <v>63</v>
      </c>
      <c r="D218" s="91" t="s">
        <v>156</v>
      </c>
      <c r="E218" s="81"/>
      <c r="F218" s="81" t="s">
        <v>43</v>
      </c>
    </row>
    <row r="219" spans="1:6" customFormat="1" x14ac:dyDescent="0.3">
      <c r="A219" s="83"/>
      <c r="B219" s="86">
        <f>SUM(B218)</f>
        <v>5000</v>
      </c>
      <c r="C219" s="90"/>
      <c r="D219" s="91"/>
      <c r="E219" s="81"/>
      <c r="F219" s="81"/>
    </row>
    <row r="220" spans="1:6" customFormat="1" x14ac:dyDescent="0.3">
      <c r="A220" s="83"/>
      <c r="B220" s="87"/>
      <c r="C220" s="90"/>
      <c r="D220" s="91"/>
      <c r="E220" s="81"/>
      <c r="F220" s="81"/>
    </row>
    <row r="221" spans="1:6" customFormat="1" x14ac:dyDescent="0.3">
      <c r="A221" s="83">
        <v>45825</v>
      </c>
      <c r="B221" s="88">
        <v>1900</v>
      </c>
      <c r="C221" s="90" t="s">
        <v>63</v>
      </c>
      <c r="D221" s="91" t="s">
        <v>64</v>
      </c>
      <c r="E221" s="81" t="s">
        <v>398</v>
      </c>
      <c r="F221" s="81" t="s">
        <v>154</v>
      </c>
    </row>
    <row r="222" spans="1:6" customFormat="1" x14ac:dyDescent="0.3">
      <c r="A222" s="83"/>
      <c r="B222" s="86">
        <f>SUM(B221)</f>
        <v>1900</v>
      </c>
      <c r="C222" s="90"/>
      <c r="D222" s="91"/>
      <c r="E222" s="81"/>
      <c r="F222" s="81"/>
    </row>
    <row r="223" spans="1:6" customFormat="1" x14ac:dyDescent="0.3">
      <c r="A223" s="83"/>
      <c r="B223" s="87"/>
      <c r="C223" s="90"/>
      <c r="D223" s="91"/>
      <c r="E223" s="81"/>
      <c r="F223" s="81"/>
    </row>
    <row r="224" spans="1:6" customFormat="1" x14ac:dyDescent="0.3">
      <c r="A224" s="84"/>
      <c r="B224" s="89">
        <f>B163+B170+B174+B177+B183+B187+B190+B201+B206+B216+B219+B222</f>
        <v>54860.71</v>
      </c>
      <c r="C224" s="90"/>
      <c r="D224" s="91"/>
      <c r="E224" s="81"/>
      <c r="F224" s="81"/>
    </row>
    <row r="225" spans="1:6" customFormat="1" x14ac:dyDescent="0.3">
      <c r="A225" s="114" t="s">
        <v>355</v>
      </c>
      <c r="B225" s="115">
        <v>54860.71</v>
      </c>
      <c r="C225" s="90"/>
      <c r="D225" s="91"/>
      <c r="E225" s="81"/>
      <c r="F225" s="81"/>
    </row>
    <row r="226" spans="1:6" customFormat="1" x14ac:dyDescent="0.3">
      <c r="A226" s="101"/>
      <c r="B226" s="102"/>
      <c r="C226" s="103"/>
      <c r="D226" s="103"/>
    </row>
    <row r="227" spans="1:6" customFormat="1" x14ac:dyDescent="0.3">
      <c r="A227" s="101"/>
      <c r="B227" s="102"/>
      <c r="C227" s="103"/>
      <c r="D227" s="103"/>
    </row>
    <row r="228" spans="1:6" customFormat="1" x14ac:dyDescent="0.3">
      <c r="A228" s="101"/>
      <c r="B228" s="102"/>
      <c r="C228" s="103"/>
      <c r="D228" s="103"/>
    </row>
    <row r="229" spans="1:6" customFormat="1" x14ac:dyDescent="0.3">
      <c r="A229" s="101"/>
      <c r="B229" s="102"/>
      <c r="C229" s="103"/>
      <c r="D229" s="103"/>
    </row>
    <row r="230" spans="1:6" customFormat="1" x14ac:dyDescent="0.3">
      <c r="A230" s="101"/>
      <c r="B230" s="102"/>
      <c r="C230" s="103"/>
      <c r="D230" s="103"/>
    </row>
    <row r="231" spans="1:6" customFormat="1" x14ac:dyDescent="0.3">
      <c r="A231" s="101"/>
      <c r="B231" s="102"/>
      <c r="C231" s="103"/>
      <c r="D231" s="103"/>
    </row>
    <row r="232" spans="1:6" customFormat="1" x14ac:dyDescent="0.3">
      <c r="A232" s="101"/>
      <c r="B232" s="102"/>
      <c r="C232" s="103"/>
      <c r="D232" s="103"/>
    </row>
    <row r="233" spans="1:6" customFormat="1" x14ac:dyDescent="0.3">
      <c r="A233" s="101"/>
      <c r="B233" s="102"/>
      <c r="C233" s="103"/>
      <c r="D233" s="103"/>
    </row>
    <row r="234" spans="1:6" customFormat="1" x14ac:dyDescent="0.3">
      <c r="A234" s="101"/>
      <c r="B234" s="102"/>
      <c r="C234" s="103"/>
      <c r="D234" s="103"/>
    </row>
    <row r="235" spans="1:6" customFormat="1" x14ac:dyDescent="0.3">
      <c r="A235" s="101"/>
      <c r="B235" s="102"/>
      <c r="C235" s="103"/>
      <c r="D235" s="103"/>
    </row>
    <row r="236" spans="1:6" customFormat="1" x14ac:dyDescent="0.3">
      <c r="A236" s="101"/>
      <c r="B236" s="102"/>
      <c r="C236" s="103"/>
      <c r="D236" s="103"/>
    </row>
    <row r="237" spans="1:6" customFormat="1" x14ac:dyDescent="0.3">
      <c r="A237" s="101"/>
      <c r="B237" s="102"/>
      <c r="C237" s="103"/>
      <c r="D237" s="103"/>
    </row>
    <row r="238" spans="1:6" customFormat="1" x14ac:dyDescent="0.3">
      <c r="A238" s="101"/>
      <c r="B238" s="102"/>
      <c r="C238" s="103"/>
      <c r="D238" s="103"/>
    </row>
    <row r="239" spans="1:6" customFormat="1" x14ac:dyDescent="0.3">
      <c r="A239" s="101"/>
      <c r="B239" s="102"/>
      <c r="C239" s="103"/>
      <c r="D239" s="103"/>
    </row>
    <row r="240" spans="1:6" customFormat="1" x14ac:dyDescent="0.3">
      <c r="A240" s="101"/>
      <c r="B240" s="102"/>
      <c r="C240" s="103"/>
      <c r="D240" s="103"/>
    </row>
    <row r="241" spans="1:4" customFormat="1" x14ac:dyDescent="0.3">
      <c r="A241" s="101"/>
      <c r="B241" s="102"/>
      <c r="C241" s="103"/>
      <c r="D241" s="103"/>
    </row>
    <row r="242" spans="1:4" customFormat="1" x14ac:dyDescent="0.3">
      <c r="A242" s="101"/>
      <c r="B242" s="102"/>
      <c r="C242" s="103"/>
      <c r="D242" s="103"/>
    </row>
    <row r="243" spans="1:4" customFormat="1" x14ac:dyDescent="0.3">
      <c r="A243" s="101"/>
      <c r="B243" s="102"/>
      <c r="C243" s="103"/>
      <c r="D243" s="103"/>
    </row>
    <row r="244" spans="1:4" customFormat="1" x14ac:dyDescent="0.3">
      <c r="A244" s="101"/>
      <c r="B244" s="102"/>
      <c r="C244" s="103"/>
      <c r="D244" s="103"/>
    </row>
    <row r="245" spans="1:4" customFormat="1" x14ac:dyDescent="0.3">
      <c r="A245" s="101"/>
      <c r="B245" s="102"/>
      <c r="C245" s="103"/>
      <c r="D245" s="103"/>
    </row>
    <row r="246" spans="1:4" customFormat="1" x14ac:dyDescent="0.3">
      <c r="A246" s="101"/>
      <c r="B246" s="102"/>
      <c r="C246" s="103"/>
      <c r="D246" s="103"/>
    </row>
    <row r="247" spans="1:4" customFormat="1" x14ac:dyDescent="0.3">
      <c r="A247" s="101"/>
      <c r="B247" s="102"/>
      <c r="C247" s="103"/>
      <c r="D247" s="103"/>
    </row>
    <row r="248" spans="1:4" customFormat="1" x14ac:dyDescent="0.3">
      <c r="A248" s="101"/>
      <c r="B248" s="102"/>
      <c r="C248" s="103"/>
      <c r="D248" s="103"/>
    </row>
    <row r="249" spans="1:4" customFormat="1" x14ac:dyDescent="0.3">
      <c r="A249" s="101"/>
      <c r="B249" s="102"/>
      <c r="C249" s="103"/>
      <c r="D249" s="103"/>
    </row>
    <row r="250" spans="1:4" customFormat="1" x14ac:dyDescent="0.3">
      <c r="A250" s="101"/>
      <c r="B250" s="102"/>
      <c r="C250" s="103"/>
      <c r="D250" s="103"/>
    </row>
    <row r="251" spans="1:4" customFormat="1" x14ac:dyDescent="0.3">
      <c r="A251" s="101"/>
      <c r="B251" s="102"/>
      <c r="C251" s="103"/>
      <c r="D251" s="103"/>
    </row>
    <row r="252" spans="1:4" customFormat="1" x14ac:dyDescent="0.3">
      <c r="A252" s="101"/>
      <c r="B252" s="102"/>
      <c r="C252" s="103"/>
      <c r="D252" s="103"/>
    </row>
    <row r="253" spans="1:4" customFormat="1" x14ac:dyDescent="0.3">
      <c r="A253" s="101"/>
      <c r="B253" s="102"/>
      <c r="C253" s="103"/>
      <c r="D253" s="103"/>
    </row>
    <row r="254" spans="1:4" customFormat="1" x14ac:dyDescent="0.3">
      <c r="A254" s="101"/>
      <c r="B254" s="102"/>
      <c r="C254" s="103"/>
      <c r="D254" s="103"/>
    </row>
    <row r="255" spans="1:4" customFormat="1" x14ac:dyDescent="0.3">
      <c r="A255" s="101"/>
      <c r="B255" s="102"/>
      <c r="C255" s="103"/>
      <c r="D255" s="103"/>
    </row>
    <row r="256" spans="1:4" customFormat="1" x14ac:dyDescent="0.3">
      <c r="A256" s="101"/>
      <c r="B256" s="102"/>
      <c r="C256" s="103"/>
      <c r="D256" s="103"/>
    </row>
    <row r="257" spans="1:4" customFormat="1" x14ac:dyDescent="0.3">
      <c r="A257" s="101"/>
      <c r="B257" s="102"/>
      <c r="C257" s="103"/>
      <c r="D257" s="103"/>
    </row>
    <row r="258" spans="1:4" customFormat="1" x14ac:dyDescent="0.3">
      <c r="A258" s="101"/>
      <c r="B258" s="102"/>
      <c r="C258" s="103"/>
      <c r="D258" s="103"/>
    </row>
    <row r="259" spans="1:4" customFormat="1" x14ac:dyDescent="0.3">
      <c r="A259" s="101"/>
      <c r="B259" s="102"/>
      <c r="C259" s="103"/>
      <c r="D259" s="103"/>
    </row>
    <row r="260" spans="1:4" customFormat="1" x14ac:dyDescent="0.3">
      <c r="A260" s="101"/>
      <c r="B260" s="102"/>
      <c r="C260" s="103"/>
      <c r="D260" s="103"/>
    </row>
    <row r="261" spans="1:4" customFormat="1" x14ac:dyDescent="0.3">
      <c r="A261" s="101"/>
      <c r="B261" s="102"/>
      <c r="C261" s="103"/>
      <c r="D261" s="103"/>
    </row>
    <row r="262" spans="1:4" customFormat="1" x14ac:dyDescent="0.3">
      <c r="A262" s="101"/>
      <c r="B262" s="102"/>
      <c r="C262" s="103"/>
      <c r="D262" s="103"/>
    </row>
    <row r="263" spans="1:4" customFormat="1" x14ac:dyDescent="0.3">
      <c r="A263" s="101"/>
      <c r="B263" s="102"/>
      <c r="C263" s="103"/>
      <c r="D263" s="103"/>
    </row>
    <row r="264" spans="1:4" customFormat="1" x14ac:dyDescent="0.3">
      <c r="A264" s="101"/>
      <c r="B264" s="102"/>
      <c r="C264" s="103"/>
      <c r="D264" s="103"/>
    </row>
    <row r="265" spans="1:4" customFormat="1" x14ac:dyDescent="0.3">
      <c r="A265" s="101"/>
      <c r="B265" s="102"/>
      <c r="C265" s="103"/>
      <c r="D265" s="103"/>
    </row>
    <row r="266" spans="1:4" customFormat="1" x14ac:dyDescent="0.3">
      <c r="A266" s="101"/>
      <c r="B266" s="102"/>
      <c r="C266" s="103"/>
      <c r="D266" s="103"/>
    </row>
    <row r="267" spans="1:4" customFormat="1" x14ac:dyDescent="0.3">
      <c r="A267" s="101"/>
      <c r="B267" s="102"/>
      <c r="C267" s="103"/>
      <c r="D267" s="103"/>
    </row>
    <row r="268" spans="1:4" customFormat="1" x14ac:dyDescent="0.3">
      <c r="A268" s="101"/>
      <c r="B268" s="102"/>
      <c r="C268" s="103"/>
      <c r="D268" s="103"/>
    </row>
    <row r="269" spans="1:4" customFormat="1" x14ac:dyDescent="0.3">
      <c r="A269" s="101"/>
      <c r="B269" s="102"/>
      <c r="C269" s="103"/>
      <c r="D269" s="103"/>
    </row>
    <row r="270" spans="1:4" customFormat="1" x14ac:dyDescent="0.3">
      <c r="A270" s="101"/>
      <c r="B270" s="102"/>
      <c r="C270" s="103"/>
      <c r="D270" s="103"/>
    </row>
    <row r="271" spans="1:4" customFormat="1" x14ac:dyDescent="0.3">
      <c r="A271" s="101"/>
      <c r="B271" s="102"/>
      <c r="C271" s="103"/>
      <c r="D271" s="103"/>
    </row>
    <row r="272" spans="1:4" customFormat="1" x14ac:dyDescent="0.3">
      <c r="A272" s="104"/>
      <c r="B272" s="105"/>
      <c r="C272" s="103"/>
      <c r="D272" s="103"/>
    </row>
    <row r="273" spans="1:4" customFormat="1" x14ac:dyDescent="0.3">
      <c r="A273" s="101"/>
      <c r="B273" s="102"/>
      <c r="C273" s="103"/>
      <c r="D273" s="103"/>
    </row>
    <row r="274" spans="1:4" customFormat="1" x14ac:dyDescent="0.3">
      <c r="A274" s="101"/>
      <c r="B274" s="102"/>
      <c r="C274" s="103"/>
      <c r="D274" s="103"/>
    </row>
    <row r="275" spans="1:4" customFormat="1" x14ac:dyDescent="0.3">
      <c r="A275" s="98"/>
      <c r="B275" s="99"/>
      <c r="C275" s="100"/>
      <c r="D275" s="100"/>
    </row>
    <row r="276" spans="1:4" customFormat="1" x14ac:dyDescent="0.3">
      <c r="A276" s="101"/>
      <c r="B276" s="102"/>
      <c r="C276" s="103"/>
      <c r="D276" s="103"/>
    </row>
    <row r="277" spans="1:4" customFormat="1" x14ac:dyDescent="0.3">
      <c r="A277" s="101"/>
      <c r="B277" s="102"/>
      <c r="C277" s="103"/>
      <c r="D277" s="103"/>
    </row>
    <row r="278" spans="1:4" customFormat="1" x14ac:dyDescent="0.3">
      <c r="A278" s="101"/>
      <c r="B278" s="102"/>
      <c r="C278" s="103"/>
      <c r="D278" s="103"/>
    </row>
    <row r="279" spans="1:4" customFormat="1" x14ac:dyDescent="0.3">
      <c r="A279" s="101"/>
      <c r="B279" s="102"/>
      <c r="C279" s="103"/>
      <c r="D279" s="103"/>
    </row>
    <row r="280" spans="1:4" customFormat="1" x14ac:dyDescent="0.3">
      <c r="A280" s="101"/>
      <c r="B280" s="102"/>
      <c r="C280" s="103"/>
      <c r="D280" s="103"/>
    </row>
    <row r="281" spans="1:4" customFormat="1" x14ac:dyDescent="0.3">
      <c r="A281" s="101"/>
      <c r="B281" s="102"/>
      <c r="C281" s="103"/>
      <c r="D281" s="103"/>
    </row>
    <row r="282" spans="1:4" customFormat="1" x14ac:dyDescent="0.3">
      <c r="A282" s="101"/>
      <c r="B282" s="102"/>
      <c r="C282" s="103"/>
      <c r="D282" s="103"/>
    </row>
    <row r="283" spans="1:4" customFormat="1" x14ac:dyDescent="0.3">
      <c r="A283" s="101"/>
      <c r="B283" s="102"/>
      <c r="C283" s="103"/>
      <c r="D283" s="103"/>
    </row>
    <row r="284" spans="1:4" customFormat="1" x14ac:dyDescent="0.3">
      <c r="A284" s="101"/>
      <c r="B284" s="102"/>
      <c r="C284" s="103"/>
      <c r="D284" s="103"/>
    </row>
    <row r="285" spans="1:4" customFormat="1" x14ac:dyDescent="0.3">
      <c r="A285" s="101"/>
      <c r="B285" s="102"/>
      <c r="C285" s="103"/>
      <c r="D285" s="103"/>
    </row>
    <row r="286" spans="1:4" customFormat="1" x14ac:dyDescent="0.3">
      <c r="A286" s="101"/>
      <c r="B286" s="102"/>
      <c r="C286" s="103"/>
      <c r="D286" s="103"/>
    </row>
    <row r="287" spans="1:4" customFormat="1" x14ac:dyDescent="0.3">
      <c r="A287" s="101"/>
      <c r="B287" s="102"/>
      <c r="C287" s="103"/>
      <c r="D287" s="103"/>
    </row>
    <row r="288" spans="1:4" customFormat="1" x14ac:dyDescent="0.3">
      <c r="A288" s="101"/>
      <c r="B288" s="102"/>
      <c r="C288" s="103"/>
      <c r="D288" s="103"/>
    </row>
    <row r="289" spans="1:4" customFormat="1" x14ac:dyDescent="0.3">
      <c r="A289" s="101"/>
      <c r="B289" s="102"/>
      <c r="C289" s="103"/>
      <c r="D289" s="103"/>
    </row>
    <row r="290" spans="1:4" customFormat="1" x14ac:dyDescent="0.3">
      <c r="A290" s="101"/>
      <c r="B290" s="102"/>
      <c r="C290" s="103"/>
      <c r="D290" s="103"/>
    </row>
    <row r="291" spans="1:4" customFormat="1" x14ac:dyDescent="0.3">
      <c r="A291" s="101"/>
      <c r="B291" s="102"/>
      <c r="C291" s="103"/>
      <c r="D291" s="103"/>
    </row>
    <row r="292" spans="1:4" customFormat="1" x14ac:dyDescent="0.3">
      <c r="A292" s="101"/>
      <c r="B292" s="102"/>
      <c r="C292" s="103"/>
      <c r="D292" s="103"/>
    </row>
    <row r="293" spans="1:4" customFormat="1" x14ac:dyDescent="0.3">
      <c r="A293" s="101"/>
      <c r="B293" s="102"/>
      <c r="C293" s="103"/>
      <c r="D293" s="103"/>
    </row>
    <row r="294" spans="1:4" customFormat="1" x14ac:dyDescent="0.3">
      <c r="A294" s="101"/>
      <c r="B294" s="102"/>
      <c r="C294" s="103"/>
      <c r="D294" s="103"/>
    </row>
    <row r="295" spans="1:4" customFormat="1" x14ac:dyDescent="0.3">
      <c r="A295" s="101"/>
      <c r="B295" s="102"/>
      <c r="C295" s="103"/>
      <c r="D295" s="103"/>
    </row>
    <row r="296" spans="1:4" customFormat="1" x14ac:dyDescent="0.3">
      <c r="A296" s="101"/>
      <c r="B296" s="102"/>
      <c r="C296" s="103"/>
      <c r="D296" s="103"/>
    </row>
    <row r="297" spans="1:4" customFormat="1" x14ac:dyDescent="0.3">
      <c r="A297" s="101"/>
      <c r="B297" s="102"/>
      <c r="C297" s="103"/>
      <c r="D297" s="103"/>
    </row>
    <row r="298" spans="1:4" customFormat="1" x14ac:dyDescent="0.3">
      <c r="A298" s="101"/>
      <c r="B298" s="102"/>
      <c r="C298" s="103"/>
      <c r="D298" s="103"/>
    </row>
    <row r="299" spans="1:4" customFormat="1" x14ac:dyDescent="0.3">
      <c r="A299" s="101"/>
      <c r="B299" s="102"/>
      <c r="C299" s="103"/>
      <c r="D299" s="103"/>
    </row>
    <row r="300" spans="1:4" customFormat="1" x14ac:dyDescent="0.3">
      <c r="A300" s="101"/>
      <c r="B300" s="102"/>
      <c r="C300" s="103"/>
      <c r="D300" s="103"/>
    </row>
    <row r="301" spans="1:4" customFormat="1" x14ac:dyDescent="0.3">
      <c r="A301" s="101"/>
      <c r="B301" s="102"/>
      <c r="C301" s="103"/>
      <c r="D301" s="103"/>
    </row>
    <row r="302" spans="1:4" customFormat="1" x14ac:dyDescent="0.3">
      <c r="A302" s="101"/>
      <c r="B302" s="102"/>
      <c r="C302" s="103"/>
      <c r="D302" s="103"/>
    </row>
    <row r="303" spans="1:4" customFormat="1" x14ac:dyDescent="0.3">
      <c r="A303" s="101"/>
      <c r="B303" s="102"/>
      <c r="C303" s="103"/>
      <c r="D303" s="103"/>
    </row>
    <row r="304" spans="1:4" customFormat="1" x14ac:dyDescent="0.3">
      <c r="A304" s="101"/>
      <c r="B304" s="102"/>
      <c r="C304" s="103"/>
      <c r="D304" s="103"/>
    </row>
    <row r="305" spans="1:4" customFormat="1" x14ac:dyDescent="0.3">
      <c r="A305" s="101"/>
      <c r="B305" s="102"/>
      <c r="C305" s="103"/>
      <c r="D305" s="103"/>
    </row>
    <row r="306" spans="1:4" customFormat="1" x14ac:dyDescent="0.3">
      <c r="A306" s="101"/>
      <c r="B306" s="102"/>
      <c r="C306" s="103"/>
      <c r="D306" s="103"/>
    </row>
    <row r="307" spans="1:4" customFormat="1" x14ac:dyDescent="0.3">
      <c r="A307" s="101"/>
      <c r="B307" s="102"/>
      <c r="C307" s="103"/>
      <c r="D307" s="103"/>
    </row>
    <row r="308" spans="1:4" customFormat="1" x14ac:dyDescent="0.3">
      <c r="A308" s="101"/>
      <c r="B308" s="102"/>
      <c r="C308" s="103"/>
      <c r="D308" s="103"/>
    </row>
    <row r="309" spans="1:4" customFormat="1" x14ac:dyDescent="0.3">
      <c r="A309" s="101"/>
      <c r="B309" s="102"/>
      <c r="C309" s="103"/>
      <c r="D309" s="103"/>
    </row>
    <row r="310" spans="1:4" customFormat="1" x14ac:dyDescent="0.3">
      <c r="A310" s="101"/>
      <c r="B310" s="102"/>
      <c r="C310" s="103"/>
      <c r="D310" s="103"/>
    </row>
    <row r="311" spans="1:4" customFormat="1" x14ac:dyDescent="0.3">
      <c r="A311" s="101"/>
      <c r="B311" s="102"/>
      <c r="C311" s="103"/>
      <c r="D311" s="103"/>
    </row>
    <row r="312" spans="1:4" customFormat="1" x14ac:dyDescent="0.3">
      <c r="A312" s="101"/>
      <c r="B312" s="102"/>
      <c r="C312" s="103"/>
      <c r="D312" s="103"/>
    </row>
    <row r="313" spans="1:4" customFormat="1" x14ac:dyDescent="0.3">
      <c r="A313" s="101"/>
      <c r="B313" s="102"/>
      <c r="C313" s="103"/>
      <c r="D313" s="103"/>
    </row>
    <row r="314" spans="1:4" customFormat="1" x14ac:dyDescent="0.3">
      <c r="A314" s="101"/>
      <c r="B314" s="102"/>
      <c r="C314" s="103"/>
      <c r="D314" s="103"/>
    </row>
    <row r="315" spans="1:4" customFormat="1" x14ac:dyDescent="0.3">
      <c r="A315" s="101"/>
      <c r="B315" s="102"/>
      <c r="C315" s="103"/>
      <c r="D315" s="103"/>
    </row>
    <row r="316" spans="1:4" customFormat="1" x14ac:dyDescent="0.3">
      <c r="A316" s="101"/>
      <c r="B316" s="102"/>
      <c r="C316" s="103"/>
      <c r="D316" s="103"/>
    </row>
    <row r="317" spans="1:4" customFormat="1" x14ac:dyDescent="0.3">
      <c r="A317" s="101"/>
      <c r="B317" s="102"/>
      <c r="C317" s="103"/>
      <c r="D317" s="103"/>
    </row>
    <row r="318" spans="1:4" customFormat="1" x14ac:dyDescent="0.3">
      <c r="A318" s="101"/>
      <c r="B318" s="102"/>
      <c r="C318" s="103"/>
      <c r="D318" s="103"/>
    </row>
    <row r="319" spans="1:4" customFormat="1" x14ac:dyDescent="0.3">
      <c r="A319" s="101"/>
      <c r="B319" s="102"/>
      <c r="C319" s="103"/>
      <c r="D319" s="103"/>
    </row>
    <row r="320" spans="1:4" customFormat="1" x14ac:dyDescent="0.3">
      <c r="A320" s="101"/>
      <c r="B320" s="102"/>
      <c r="C320" s="103"/>
      <c r="D320" s="103"/>
    </row>
    <row r="321" spans="1:4" customFormat="1" x14ac:dyDescent="0.3">
      <c r="A321" s="101"/>
      <c r="B321" s="102"/>
      <c r="C321" s="103"/>
      <c r="D321" s="103"/>
    </row>
    <row r="322" spans="1:4" customFormat="1" x14ac:dyDescent="0.3">
      <c r="A322" s="101"/>
      <c r="B322" s="102"/>
      <c r="C322" s="103"/>
      <c r="D322" s="103"/>
    </row>
    <row r="323" spans="1:4" customFormat="1" x14ac:dyDescent="0.3">
      <c r="A323" s="101"/>
      <c r="B323" s="102"/>
      <c r="C323" s="103"/>
      <c r="D323" s="103"/>
    </row>
    <row r="324" spans="1:4" customFormat="1" x14ac:dyDescent="0.3">
      <c r="A324" s="101"/>
      <c r="B324" s="102"/>
      <c r="C324" s="103"/>
      <c r="D324" s="103"/>
    </row>
    <row r="325" spans="1:4" customFormat="1" x14ac:dyDescent="0.3">
      <c r="A325" s="101"/>
      <c r="B325" s="102"/>
      <c r="C325" s="103"/>
      <c r="D325" s="103"/>
    </row>
    <row r="326" spans="1:4" customFormat="1" x14ac:dyDescent="0.3">
      <c r="A326" s="101"/>
      <c r="B326" s="102"/>
      <c r="C326" s="103"/>
      <c r="D326" s="103"/>
    </row>
    <row r="327" spans="1:4" customFormat="1" x14ac:dyDescent="0.3">
      <c r="A327" s="101"/>
      <c r="B327" s="102"/>
      <c r="C327" s="103"/>
      <c r="D327" s="103"/>
    </row>
    <row r="328" spans="1:4" customFormat="1" x14ac:dyDescent="0.3">
      <c r="A328" s="101"/>
      <c r="B328" s="102"/>
      <c r="C328" s="103"/>
      <c r="D328" s="103"/>
    </row>
    <row r="329" spans="1:4" customFormat="1" x14ac:dyDescent="0.3">
      <c r="A329" s="101"/>
      <c r="B329" s="102"/>
      <c r="C329" s="103"/>
      <c r="D329" s="103"/>
    </row>
    <row r="330" spans="1:4" customFormat="1" x14ac:dyDescent="0.3">
      <c r="A330" s="101"/>
      <c r="B330" s="102"/>
      <c r="C330" s="103"/>
      <c r="D330" s="103"/>
    </row>
    <row r="331" spans="1:4" customFormat="1" x14ac:dyDescent="0.3">
      <c r="A331" s="101"/>
      <c r="B331" s="102"/>
      <c r="C331" s="103"/>
      <c r="D331" s="103"/>
    </row>
    <row r="332" spans="1:4" customFormat="1" x14ac:dyDescent="0.3">
      <c r="A332" s="101"/>
      <c r="B332" s="102"/>
      <c r="C332" s="103"/>
      <c r="D332" s="103"/>
    </row>
    <row r="333" spans="1:4" customFormat="1" x14ac:dyDescent="0.3">
      <c r="A333" s="101"/>
      <c r="B333" s="102"/>
      <c r="C333" s="103"/>
      <c r="D333" s="103"/>
    </row>
    <row r="334" spans="1:4" customFormat="1" x14ac:dyDescent="0.3">
      <c r="A334" s="101"/>
      <c r="B334" s="102"/>
      <c r="C334" s="103"/>
      <c r="D334" s="103"/>
    </row>
    <row r="335" spans="1:4" customFormat="1" x14ac:dyDescent="0.3">
      <c r="A335" s="101"/>
      <c r="B335" s="102"/>
      <c r="C335" s="103"/>
      <c r="D335" s="103"/>
    </row>
    <row r="336" spans="1:4" customFormat="1" x14ac:dyDescent="0.3">
      <c r="A336" s="101"/>
      <c r="B336" s="102"/>
      <c r="C336" s="103"/>
      <c r="D336" s="103"/>
    </row>
    <row r="337" spans="1:4" customFormat="1" x14ac:dyDescent="0.3">
      <c r="A337" s="101"/>
      <c r="B337" s="102"/>
      <c r="C337" s="103"/>
      <c r="D337" s="103"/>
    </row>
    <row r="338" spans="1:4" customFormat="1" x14ac:dyDescent="0.3">
      <c r="A338" s="101"/>
      <c r="B338" s="102"/>
      <c r="C338" s="103"/>
      <c r="D338" s="103"/>
    </row>
    <row r="339" spans="1:4" customFormat="1" x14ac:dyDescent="0.3">
      <c r="A339" s="101"/>
      <c r="B339" s="102"/>
      <c r="C339" s="103"/>
      <c r="D339" s="103"/>
    </row>
    <row r="340" spans="1:4" customFormat="1" x14ac:dyDescent="0.3">
      <c r="A340" s="101"/>
      <c r="B340" s="102"/>
      <c r="C340" s="103"/>
      <c r="D340" s="103"/>
    </row>
    <row r="341" spans="1:4" customFormat="1" x14ac:dyDescent="0.3">
      <c r="A341" s="101"/>
      <c r="B341" s="102"/>
      <c r="C341" s="103"/>
      <c r="D341" s="103"/>
    </row>
    <row r="342" spans="1:4" customFormat="1" x14ac:dyDescent="0.3">
      <c r="A342" s="101"/>
      <c r="B342" s="102"/>
      <c r="C342" s="103"/>
      <c r="D342" s="103"/>
    </row>
    <row r="343" spans="1:4" customFormat="1" x14ac:dyDescent="0.3">
      <c r="A343" s="101"/>
      <c r="B343" s="102"/>
      <c r="C343" s="103"/>
      <c r="D343" s="103"/>
    </row>
    <row r="344" spans="1:4" customFormat="1" x14ac:dyDescent="0.3">
      <c r="A344" s="101"/>
      <c r="B344" s="102"/>
      <c r="C344" s="103"/>
      <c r="D344" s="103"/>
    </row>
    <row r="345" spans="1:4" customFormat="1" x14ac:dyDescent="0.3">
      <c r="A345" s="101"/>
      <c r="B345" s="102"/>
      <c r="C345" s="103"/>
      <c r="D345" s="103"/>
    </row>
    <row r="346" spans="1:4" customFormat="1" x14ac:dyDescent="0.3">
      <c r="A346" s="101"/>
      <c r="B346" s="102"/>
      <c r="C346" s="103"/>
      <c r="D346" s="103"/>
    </row>
    <row r="347" spans="1:4" customFormat="1" x14ac:dyDescent="0.3">
      <c r="A347" s="101"/>
      <c r="B347" s="102"/>
      <c r="C347" s="103"/>
      <c r="D347" s="103"/>
    </row>
    <row r="348" spans="1:4" customFormat="1" x14ac:dyDescent="0.3">
      <c r="A348" s="101"/>
      <c r="B348" s="102"/>
      <c r="C348" s="103"/>
      <c r="D348" s="103"/>
    </row>
    <row r="349" spans="1:4" customFormat="1" x14ac:dyDescent="0.3">
      <c r="A349" s="101"/>
      <c r="B349" s="102"/>
      <c r="C349" s="103"/>
      <c r="D349" s="103"/>
    </row>
    <row r="350" spans="1:4" customFormat="1" x14ac:dyDescent="0.3">
      <c r="A350" s="101"/>
      <c r="B350" s="102"/>
      <c r="C350" s="103"/>
      <c r="D350" s="103"/>
    </row>
    <row r="351" spans="1:4" customFormat="1" x14ac:dyDescent="0.3">
      <c r="A351" s="101"/>
      <c r="B351" s="102"/>
      <c r="C351" s="103"/>
      <c r="D351" s="103"/>
    </row>
    <row r="352" spans="1:4" customFormat="1" x14ac:dyDescent="0.3">
      <c r="A352" s="101"/>
      <c r="B352" s="102"/>
      <c r="C352" s="103"/>
      <c r="D352" s="103"/>
    </row>
    <row r="353" spans="1:4" customFormat="1" x14ac:dyDescent="0.3">
      <c r="A353" s="106"/>
      <c r="B353" s="105"/>
      <c r="C353" s="103"/>
      <c r="D353" s="103"/>
    </row>
    <row r="354" spans="1:4" customFormat="1" x14ac:dyDescent="0.3">
      <c r="A354" s="107"/>
      <c r="B354" s="102"/>
      <c r="C354" s="103"/>
      <c r="D354" s="103"/>
    </row>
    <row r="355" spans="1:4" customFormat="1" x14ac:dyDescent="0.3">
      <c r="A355" s="108"/>
      <c r="B355" s="102"/>
      <c r="C355" s="103"/>
      <c r="D355" s="103"/>
    </row>
    <row r="356" spans="1:4" customFormat="1" x14ac:dyDescent="0.3">
      <c r="A356" s="108"/>
      <c r="B356" s="102"/>
      <c r="C356" s="103"/>
      <c r="D356" s="103"/>
    </row>
    <row r="357" spans="1:4" customFormat="1" x14ac:dyDescent="0.3">
      <c r="A357" s="108"/>
      <c r="B357" s="102"/>
      <c r="C357" s="103"/>
      <c r="D357" s="103"/>
    </row>
    <row r="358" spans="1:4" customFormat="1" x14ac:dyDescent="0.3">
      <c r="A358" s="108"/>
      <c r="B358" s="102"/>
      <c r="C358" s="103"/>
      <c r="D358" s="103"/>
    </row>
    <row r="359" spans="1:4" customFormat="1" x14ac:dyDescent="0.3">
      <c r="A359" s="108"/>
      <c r="B359" s="102"/>
      <c r="C359" s="103"/>
      <c r="D359" s="103"/>
    </row>
    <row r="360" spans="1:4" customFormat="1" x14ac:dyDescent="0.3">
      <c r="A360" s="108"/>
      <c r="B360" s="102"/>
      <c r="C360" s="103"/>
      <c r="D360" s="103"/>
    </row>
    <row r="361" spans="1:4" customFormat="1" x14ac:dyDescent="0.3">
      <c r="A361" s="108"/>
      <c r="B361" s="102"/>
      <c r="C361" s="103"/>
      <c r="D361" s="103"/>
    </row>
    <row r="362" spans="1:4" customFormat="1" x14ac:dyDescent="0.3">
      <c r="A362" s="108"/>
      <c r="B362" s="102"/>
      <c r="C362" s="103"/>
      <c r="D362" s="103"/>
    </row>
    <row r="363" spans="1:4" customFormat="1" x14ac:dyDescent="0.3">
      <c r="A363" s="108"/>
      <c r="B363" s="102"/>
      <c r="C363" s="103"/>
      <c r="D363" s="103"/>
    </row>
    <row r="364" spans="1:4" customFormat="1" x14ac:dyDescent="0.3">
      <c r="A364" s="108"/>
      <c r="B364" s="102"/>
      <c r="C364" s="103"/>
      <c r="D364" s="103"/>
    </row>
    <row r="365" spans="1:4" customFormat="1" x14ac:dyDescent="0.3">
      <c r="A365" s="108"/>
      <c r="B365" s="102"/>
      <c r="C365" s="103"/>
      <c r="D365" s="103"/>
    </row>
    <row r="366" spans="1:4" customFormat="1" x14ac:dyDescent="0.3">
      <c r="A366" s="108"/>
      <c r="B366" s="102"/>
      <c r="C366" s="103"/>
      <c r="D366" s="103"/>
    </row>
    <row r="367" spans="1:4" customFormat="1" x14ac:dyDescent="0.3">
      <c r="A367" s="108"/>
      <c r="B367" s="102"/>
      <c r="C367" s="103"/>
      <c r="D367" s="103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47B5-5B2C-46EC-9B91-D1DF50AF54BC}">
  <dimension ref="A1:S118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46.6640625" customWidth="1"/>
    <col min="2" max="2" width="14.5546875" customWidth="1"/>
    <col min="3" max="3" width="9.5546875" customWidth="1"/>
    <col min="4" max="4" width="28.5546875" customWidth="1"/>
    <col min="5" max="11" width="0" hidden="1" customWidth="1"/>
    <col min="12" max="19" width="12.21875" customWidth="1"/>
  </cols>
  <sheetData>
    <row r="1" spans="1:19" ht="18.75" customHeight="1" x14ac:dyDescent="0.3">
      <c r="A1" s="35" t="s">
        <v>83</v>
      </c>
      <c r="B1" s="36"/>
      <c r="C1" s="37"/>
      <c r="D1" s="38"/>
      <c r="E1" s="40"/>
      <c r="F1" s="40"/>
      <c r="G1" s="40"/>
      <c r="H1" s="39"/>
      <c r="I1" s="39"/>
      <c r="J1" s="39"/>
      <c r="K1" s="39"/>
      <c r="L1" s="116"/>
      <c r="M1" s="116">
        <f>M3</f>
        <v>2025</v>
      </c>
      <c r="N1" s="40"/>
      <c r="O1" s="40"/>
      <c r="P1" s="40"/>
      <c r="Q1" s="40"/>
      <c r="R1" s="40"/>
      <c r="S1" s="41"/>
    </row>
    <row r="2" spans="1:19" x14ac:dyDescent="0.3">
      <c r="B2" s="42"/>
      <c r="C2" s="42"/>
      <c r="D2" s="43"/>
    </row>
    <row r="3" spans="1:19" x14ac:dyDescent="0.3">
      <c r="A3" s="1" t="s">
        <v>72</v>
      </c>
      <c r="B3" s="44" t="s">
        <v>73</v>
      </c>
      <c r="C3" s="44" t="s">
        <v>74</v>
      </c>
      <c r="D3" s="45" t="s">
        <v>75</v>
      </c>
      <c r="E3" s="1">
        <v>2017</v>
      </c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  <c r="P3" s="1">
        <v>2028</v>
      </c>
      <c r="Q3" s="1">
        <v>2029</v>
      </c>
      <c r="R3" s="1">
        <v>2030</v>
      </c>
      <c r="S3" s="1">
        <v>2031</v>
      </c>
    </row>
    <row r="4" spans="1:19" x14ac:dyDescent="0.3">
      <c r="A4" t="s">
        <v>84</v>
      </c>
      <c r="B4" s="47" t="s">
        <v>85</v>
      </c>
      <c r="C4" s="48" t="s">
        <v>78</v>
      </c>
      <c r="D4" s="43" t="s">
        <v>86</v>
      </c>
      <c r="E4" s="49">
        <v>180</v>
      </c>
      <c r="F4" s="49">
        <v>180</v>
      </c>
      <c r="G4" s="49">
        <v>180</v>
      </c>
      <c r="H4" s="49">
        <v>180</v>
      </c>
      <c r="I4" s="49">
        <v>180</v>
      </c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3">
      <c r="A5" t="s">
        <v>84</v>
      </c>
      <c r="B5" s="47" t="s">
        <v>85</v>
      </c>
      <c r="C5" s="48" t="s">
        <v>78</v>
      </c>
      <c r="D5" s="43" t="s">
        <v>86</v>
      </c>
      <c r="E5" s="49">
        <v>180</v>
      </c>
      <c r="F5" s="49">
        <v>180</v>
      </c>
      <c r="G5" s="49">
        <v>180</v>
      </c>
      <c r="H5" s="49">
        <v>180</v>
      </c>
      <c r="I5" s="49">
        <v>180</v>
      </c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x14ac:dyDescent="0.3">
      <c r="A6" t="s">
        <v>84</v>
      </c>
      <c r="B6" s="47" t="s">
        <v>85</v>
      </c>
      <c r="C6" s="48" t="s">
        <v>78</v>
      </c>
      <c r="D6" s="43" t="s">
        <v>86</v>
      </c>
      <c r="E6" s="49">
        <v>180</v>
      </c>
      <c r="F6" s="49">
        <v>180</v>
      </c>
      <c r="G6" s="49">
        <v>180</v>
      </c>
      <c r="H6" s="49">
        <v>180</v>
      </c>
      <c r="I6" s="49">
        <v>180</v>
      </c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19" x14ac:dyDescent="0.3">
      <c r="A7" t="s">
        <v>84</v>
      </c>
      <c r="B7" s="47" t="s">
        <v>85</v>
      </c>
      <c r="C7" s="42" t="s">
        <v>78</v>
      </c>
      <c r="D7" s="43" t="s">
        <v>86</v>
      </c>
      <c r="E7" s="49">
        <v>180</v>
      </c>
      <c r="F7" s="49">
        <v>180</v>
      </c>
      <c r="G7" s="49">
        <v>180</v>
      </c>
      <c r="H7" s="49">
        <v>180</v>
      </c>
      <c r="I7" s="49">
        <v>180</v>
      </c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x14ac:dyDescent="0.3">
      <c r="A8" t="s">
        <v>84</v>
      </c>
      <c r="B8" s="47" t="s">
        <v>85</v>
      </c>
      <c r="C8" s="42" t="s">
        <v>78</v>
      </c>
      <c r="D8" s="43" t="s">
        <v>86</v>
      </c>
      <c r="E8" s="49">
        <v>180</v>
      </c>
      <c r="F8" s="49">
        <v>180</v>
      </c>
      <c r="G8" s="49">
        <v>180</v>
      </c>
      <c r="H8" s="49">
        <v>180</v>
      </c>
      <c r="I8" s="49">
        <v>180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19" x14ac:dyDescent="0.3">
      <c r="A9" t="s">
        <v>87</v>
      </c>
      <c r="B9" s="47" t="s">
        <v>88</v>
      </c>
      <c r="C9" s="42" t="s">
        <v>78</v>
      </c>
      <c r="D9" s="43" t="s">
        <v>86</v>
      </c>
      <c r="E9" s="49"/>
      <c r="F9" s="49"/>
      <c r="G9" s="49">
        <v>180</v>
      </c>
      <c r="H9" s="49">
        <v>180</v>
      </c>
      <c r="I9" s="49">
        <v>180</v>
      </c>
      <c r="J9" s="49">
        <v>180</v>
      </c>
      <c r="K9" s="49">
        <v>180</v>
      </c>
      <c r="L9" s="49"/>
      <c r="M9" s="49"/>
      <c r="N9" s="49"/>
      <c r="O9" s="49"/>
      <c r="P9" s="49"/>
      <c r="Q9" s="49"/>
      <c r="R9" s="49"/>
      <c r="S9" s="49"/>
    </row>
    <row r="10" spans="1:19" x14ac:dyDescent="0.3">
      <c r="A10" t="s">
        <v>87</v>
      </c>
      <c r="B10" s="47" t="s">
        <v>88</v>
      </c>
      <c r="C10" s="42" t="s">
        <v>78</v>
      </c>
      <c r="D10" s="43" t="s">
        <v>86</v>
      </c>
      <c r="E10" s="49"/>
      <c r="F10" s="49"/>
      <c r="G10" s="49">
        <v>180</v>
      </c>
      <c r="H10" s="49">
        <v>180</v>
      </c>
      <c r="I10" s="49">
        <v>180</v>
      </c>
      <c r="J10" s="49">
        <v>180</v>
      </c>
      <c r="K10" s="49">
        <v>180</v>
      </c>
      <c r="L10" s="49"/>
      <c r="M10" s="49"/>
      <c r="N10" s="49"/>
      <c r="O10" s="49"/>
      <c r="P10" s="49"/>
      <c r="Q10" s="49"/>
      <c r="R10" s="49"/>
      <c r="S10" s="49"/>
    </row>
    <row r="11" spans="1:19" x14ac:dyDescent="0.3">
      <c r="A11" t="s">
        <v>87</v>
      </c>
      <c r="B11" s="47" t="s">
        <v>88</v>
      </c>
      <c r="C11" s="42" t="s">
        <v>78</v>
      </c>
      <c r="D11" s="43" t="s">
        <v>86</v>
      </c>
      <c r="E11" s="49"/>
      <c r="F11" s="49"/>
      <c r="G11" s="49">
        <v>180</v>
      </c>
      <c r="H11" s="49">
        <v>180</v>
      </c>
      <c r="I11" s="49">
        <v>180</v>
      </c>
      <c r="J11" s="49">
        <v>180</v>
      </c>
      <c r="K11" s="49">
        <v>180</v>
      </c>
      <c r="L11" s="49"/>
      <c r="M11" s="49"/>
      <c r="N11" s="49"/>
      <c r="O11" s="49"/>
      <c r="P11" s="49"/>
      <c r="Q11" s="49"/>
      <c r="R11" s="49"/>
      <c r="S11" s="49"/>
    </row>
    <row r="12" spans="1:19" x14ac:dyDescent="0.3">
      <c r="A12" t="s">
        <v>87</v>
      </c>
      <c r="B12" s="47" t="s">
        <v>88</v>
      </c>
      <c r="C12" s="42" t="s">
        <v>78</v>
      </c>
      <c r="D12" s="43" t="s">
        <v>86</v>
      </c>
      <c r="E12" s="49"/>
      <c r="F12" s="49"/>
      <c r="G12" s="49">
        <v>180</v>
      </c>
      <c r="H12" s="49">
        <v>180</v>
      </c>
      <c r="I12" s="49">
        <v>180</v>
      </c>
      <c r="J12" s="49">
        <v>180</v>
      </c>
      <c r="K12" s="49">
        <v>180</v>
      </c>
      <c r="L12" s="49"/>
      <c r="M12" s="49"/>
      <c r="N12" s="49"/>
      <c r="O12" s="49"/>
      <c r="P12" s="49"/>
      <c r="Q12" s="49"/>
      <c r="R12" s="49"/>
      <c r="S12" s="49"/>
    </row>
    <row r="13" spans="1:19" x14ac:dyDescent="0.3">
      <c r="A13" t="s">
        <v>87</v>
      </c>
      <c r="B13" s="47" t="s">
        <v>88</v>
      </c>
      <c r="C13" s="42" t="s">
        <v>78</v>
      </c>
      <c r="D13" s="43" t="s">
        <v>86</v>
      </c>
      <c r="E13" s="49"/>
      <c r="F13" s="49"/>
      <c r="G13" s="49">
        <v>180</v>
      </c>
      <c r="H13" s="49">
        <v>180</v>
      </c>
      <c r="I13" s="49">
        <v>180</v>
      </c>
      <c r="J13" s="49">
        <v>180</v>
      </c>
      <c r="K13" s="49">
        <v>180</v>
      </c>
      <c r="L13" s="49"/>
      <c r="M13" s="49"/>
      <c r="N13" s="49"/>
      <c r="O13" s="49"/>
      <c r="P13" s="49"/>
      <c r="Q13" s="49"/>
      <c r="R13" s="49"/>
      <c r="S13" s="49"/>
    </row>
    <row r="14" spans="1:19" x14ac:dyDescent="0.3">
      <c r="A14" s="51" t="s">
        <v>89</v>
      </c>
      <c r="B14" s="47" t="s">
        <v>90</v>
      </c>
      <c r="C14" s="42" t="s">
        <v>78</v>
      </c>
      <c r="D14" s="43"/>
      <c r="E14" s="49"/>
      <c r="F14" s="49"/>
      <c r="G14" s="49"/>
      <c r="H14" s="49">
        <v>380</v>
      </c>
      <c r="I14" s="49">
        <v>380</v>
      </c>
      <c r="J14" s="49">
        <v>380</v>
      </c>
      <c r="K14" s="49">
        <v>380</v>
      </c>
      <c r="L14" s="49">
        <v>380</v>
      </c>
      <c r="M14" s="49"/>
      <c r="N14" s="49"/>
      <c r="O14" s="49"/>
      <c r="P14" s="49"/>
      <c r="Q14" s="49"/>
      <c r="R14" s="49"/>
      <c r="S14" s="49"/>
    </row>
    <row r="15" spans="1:19" x14ac:dyDescent="0.3">
      <c r="A15" s="51" t="s">
        <v>91</v>
      </c>
      <c r="B15" s="47" t="s">
        <v>90</v>
      </c>
      <c r="C15" s="42" t="s">
        <v>78</v>
      </c>
      <c r="D15" s="43"/>
      <c r="E15" s="49"/>
      <c r="F15" s="49"/>
      <c r="G15" s="49"/>
      <c r="H15" s="49">
        <v>380</v>
      </c>
      <c r="I15" s="49">
        <v>380</v>
      </c>
      <c r="J15" s="49">
        <v>380</v>
      </c>
      <c r="K15" s="49">
        <v>380</v>
      </c>
      <c r="L15" s="49">
        <v>380</v>
      </c>
      <c r="M15" s="70">
        <f>380</f>
        <v>380</v>
      </c>
      <c r="N15" s="49">
        <f>380</f>
        <v>380</v>
      </c>
      <c r="O15" s="49">
        <f>380</f>
        <v>380</v>
      </c>
      <c r="P15" s="49">
        <f>380</f>
        <v>380</v>
      </c>
      <c r="Q15" s="49">
        <f>380</f>
        <v>380</v>
      </c>
      <c r="R15" s="49"/>
      <c r="S15" s="49"/>
    </row>
    <row r="16" spans="1:19" x14ac:dyDescent="0.3">
      <c r="A16" s="51" t="s">
        <v>91</v>
      </c>
      <c r="B16" s="47" t="s">
        <v>90</v>
      </c>
      <c r="C16" s="42" t="s">
        <v>78</v>
      </c>
      <c r="D16" s="43"/>
      <c r="E16" s="49"/>
      <c r="F16" s="49"/>
      <c r="G16" s="49"/>
      <c r="H16" s="49">
        <v>380</v>
      </c>
      <c r="I16" s="49">
        <v>380</v>
      </c>
      <c r="J16" s="49">
        <v>380</v>
      </c>
      <c r="K16" s="49">
        <v>380</v>
      </c>
      <c r="L16" s="49">
        <v>380</v>
      </c>
      <c r="M16" s="70">
        <f>380</f>
        <v>380</v>
      </c>
      <c r="N16" s="49">
        <f>380</f>
        <v>380</v>
      </c>
      <c r="O16" s="49">
        <f>380</f>
        <v>380</v>
      </c>
      <c r="P16" s="49">
        <f>380</f>
        <v>380</v>
      </c>
      <c r="Q16" s="49">
        <f>380</f>
        <v>380</v>
      </c>
      <c r="R16" s="49"/>
      <c r="S16" s="49"/>
    </row>
    <row r="17" spans="1:19" x14ac:dyDescent="0.3">
      <c r="A17" s="51" t="s">
        <v>91</v>
      </c>
      <c r="B17" s="47" t="s">
        <v>90</v>
      </c>
      <c r="C17" s="42" t="s">
        <v>78</v>
      </c>
      <c r="D17" s="43"/>
      <c r="E17" s="49"/>
      <c r="F17" s="49"/>
      <c r="G17" s="49"/>
      <c r="H17" s="49">
        <v>380</v>
      </c>
      <c r="I17" s="49">
        <v>380</v>
      </c>
      <c r="J17" s="49">
        <v>380</v>
      </c>
      <c r="K17" s="49">
        <v>380</v>
      </c>
      <c r="L17" s="49">
        <v>380</v>
      </c>
      <c r="M17" s="70">
        <f>380</f>
        <v>380</v>
      </c>
      <c r="N17" s="49">
        <f>380</f>
        <v>380</v>
      </c>
      <c r="O17" s="49">
        <f>380</f>
        <v>380</v>
      </c>
      <c r="P17" s="49">
        <f>380</f>
        <v>380</v>
      </c>
      <c r="Q17" s="49">
        <f>380</f>
        <v>380</v>
      </c>
      <c r="R17" s="49"/>
      <c r="S17" s="49"/>
    </row>
    <row r="18" spans="1:19" x14ac:dyDescent="0.3">
      <c r="A18" s="51" t="s">
        <v>91</v>
      </c>
      <c r="B18" s="47" t="s">
        <v>90</v>
      </c>
      <c r="C18" s="42" t="s">
        <v>78</v>
      </c>
      <c r="D18" s="43"/>
      <c r="E18" s="49"/>
      <c r="F18" s="49"/>
      <c r="G18" s="49"/>
      <c r="H18" s="49">
        <v>380</v>
      </c>
      <c r="I18" s="49">
        <v>380</v>
      </c>
      <c r="J18" s="49">
        <v>380</v>
      </c>
      <c r="K18" s="49">
        <v>380</v>
      </c>
      <c r="L18" s="49">
        <v>380</v>
      </c>
      <c r="M18" s="70">
        <f>380</f>
        <v>380</v>
      </c>
      <c r="N18" s="49">
        <f>380</f>
        <v>380</v>
      </c>
      <c r="O18" s="49">
        <f>380</f>
        <v>380</v>
      </c>
      <c r="P18" s="49">
        <f>380</f>
        <v>380</v>
      </c>
      <c r="Q18" s="49">
        <f>380</f>
        <v>380</v>
      </c>
      <c r="R18" s="49"/>
      <c r="S18" s="49"/>
    </row>
    <row r="19" spans="1:19" x14ac:dyDescent="0.3">
      <c r="A19" s="51" t="s">
        <v>91</v>
      </c>
      <c r="B19" s="47" t="s">
        <v>90</v>
      </c>
      <c r="C19" s="42" t="s">
        <v>78</v>
      </c>
      <c r="D19" s="43"/>
      <c r="E19" s="49"/>
      <c r="F19" s="49"/>
      <c r="G19" s="49"/>
      <c r="H19" s="49">
        <v>380</v>
      </c>
      <c r="I19" s="49">
        <v>380</v>
      </c>
      <c r="J19" s="49">
        <v>380</v>
      </c>
      <c r="K19" s="49">
        <v>380</v>
      </c>
      <c r="L19" s="49">
        <v>380</v>
      </c>
      <c r="M19" s="70">
        <f>380</f>
        <v>380</v>
      </c>
      <c r="N19" s="49">
        <f>380</f>
        <v>380</v>
      </c>
      <c r="O19" s="49">
        <f>380</f>
        <v>380</v>
      </c>
      <c r="P19" s="49">
        <f>380</f>
        <v>380</v>
      </c>
      <c r="Q19" s="49">
        <f>380</f>
        <v>380</v>
      </c>
      <c r="R19" s="49"/>
      <c r="S19" s="49"/>
    </row>
    <row r="20" spans="1:19" x14ac:dyDescent="0.3">
      <c r="A20" s="51" t="s">
        <v>92</v>
      </c>
      <c r="B20" s="47" t="s">
        <v>90</v>
      </c>
      <c r="C20" s="42" t="s">
        <v>78</v>
      </c>
      <c r="D20" s="43"/>
      <c r="E20" s="49"/>
      <c r="F20" s="49"/>
      <c r="G20" s="49"/>
      <c r="H20" s="49">
        <v>380</v>
      </c>
      <c r="I20" s="49">
        <v>380</v>
      </c>
      <c r="J20" s="49">
        <v>380</v>
      </c>
      <c r="K20" s="49">
        <v>380</v>
      </c>
      <c r="L20" s="76">
        <v>380</v>
      </c>
      <c r="M20" s="49"/>
      <c r="N20" s="49"/>
      <c r="O20" s="49"/>
      <c r="P20" s="49"/>
      <c r="Q20" s="49"/>
      <c r="R20" s="49"/>
      <c r="S20" s="49"/>
    </row>
    <row r="21" spans="1:19" x14ac:dyDescent="0.3">
      <c r="A21" s="51" t="s">
        <v>93</v>
      </c>
      <c r="B21" s="47" t="s">
        <v>90</v>
      </c>
      <c r="C21" s="42" t="s">
        <v>78</v>
      </c>
      <c r="D21" s="43"/>
      <c r="E21" s="49"/>
      <c r="F21" s="49"/>
      <c r="G21" s="49"/>
      <c r="H21" s="49">
        <v>380</v>
      </c>
      <c r="I21" s="49">
        <v>380</v>
      </c>
      <c r="J21" s="49">
        <v>380</v>
      </c>
      <c r="K21" s="49">
        <v>380</v>
      </c>
      <c r="L21" s="49">
        <v>380</v>
      </c>
      <c r="M21" s="70">
        <f>380</f>
        <v>380</v>
      </c>
      <c r="N21" s="49">
        <f>380</f>
        <v>380</v>
      </c>
      <c r="O21" s="49">
        <f>380</f>
        <v>380</v>
      </c>
      <c r="P21" s="49">
        <f>380</f>
        <v>380</v>
      </c>
      <c r="Q21" s="49">
        <f>380</f>
        <v>380</v>
      </c>
      <c r="R21" s="49"/>
      <c r="S21" s="49"/>
    </row>
    <row r="22" spans="1:19" x14ac:dyDescent="0.3">
      <c r="A22" s="51" t="s">
        <v>157</v>
      </c>
      <c r="B22" s="47" t="s">
        <v>90</v>
      </c>
      <c r="C22" s="42" t="s">
        <v>78</v>
      </c>
      <c r="D22" s="43"/>
      <c r="E22" s="49"/>
      <c r="F22" s="49"/>
      <c r="G22" s="49"/>
      <c r="H22" s="49">
        <v>380</v>
      </c>
      <c r="I22" s="49">
        <v>380</v>
      </c>
      <c r="J22" s="49">
        <v>380</v>
      </c>
      <c r="K22" s="49">
        <v>380</v>
      </c>
      <c r="L22" s="49">
        <v>380</v>
      </c>
      <c r="M22" s="49"/>
      <c r="N22" s="49"/>
      <c r="O22" s="49"/>
      <c r="P22" s="49"/>
      <c r="Q22" s="49"/>
      <c r="R22" s="49"/>
      <c r="S22" s="49"/>
    </row>
    <row r="23" spans="1:19" x14ac:dyDescent="0.3">
      <c r="A23" s="51" t="s">
        <v>94</v>
      </c>
      <c r="B23" s="47" t="s">
        <v>90</v>
      </c>
      <c r="C23" s="42" t="s">
        <v>78</v>
      </c>
      <c r="D23" s="43"/>
      <c r="E23" s="49"/>
      <c r="F23" s="49"/>
      <c r="G23" s="49"/>
      <c r="H23" s="49">
        <v>380</v>
      </c>
      <c r="I23" s="49">
        <v>380</v>
      </c>
      <c r="J23" s="49">
        <v>380</v>
      </c>
      <c r="K23" s="49">
        <v>380</v>
      </c>
      <c r="L23" s="49">
        <v>380</v>
      </c>
      <c r="M23" s="49"/>
      <c r="N23" s="49"/>
      <c r="O23" s="49"/>
      <c r="P23" s="49"/>
      <c r="Q23" s="49"/>
      <c r="R23" s="49"/>
      <c r="S23" s="49"/>
    </row>
    <row r="24" spans="1:19" x14ac:dyDescent="0.3">
      <c r="A24" s="52" t="s">
        <v>95</v>
      </c>
      <c r="B24" s="47" t="s">
        <v>90</v>
      </c>
      <c r="C24" s="42" t="s">
        <v>78</v>
      </c>
      <c r="D24" s="43" t="s">
        <v>86</v>
      </c>
      <c r="E24" s="49"/>
      <c r="F24" s="49"/>
      <c r="G24" s="49"/>
      <c r="H24" s="49">
        <v>200</v>
      </c>
      <c r="I24" s="49">
        <v>200</v>
      </c>
      <c r="J24" s="49">
        <v>200</v>
      </c>
      <c r="K24" s="49">
        <v>200</v>
      </c>
      <c r="L24" s="49">
        <v>200</v>
      </c>
      <c r="M24" s="49"/>
      <c r="N24" s="49"/>
      <c r="O24" s="49"/>
      <c r="P24" s="49"/>
      <c r="Q24" s="49"/>
      <c r="R24" s="49"/>
      <c r="S24" s="49"/>
    </row>
    <row r="25" spans="1:19" x14ac:dyDescent="0.3">
      <c r="A25" s="52" t="s">
        <v>95</v>
      </c>
      <c r="B25" s="47" t="s">
        <v>90</v>
      </c>
      <c r="C25" s="42" t="s">
        <v>78</v>
      </c>
      <c r="D25" s="43" t="s">
        <v>86</v>
      </c>
      <c r="E25" s="49"/>
      <c r="F25" s="49"/>
      <c r="G25" s="49"/>
      <c r="H25" s="49">
        <v>200</v>
      </c>
      <c r="I25" s="49">
        <v>200</v>
      </c>
      <c r="J25" s="49">
        <v>200</v>
      </c>
      <c r="K25" s="49">
        <v>200</v>
      </c>
      <c r="L25" s="49">
        <v>200</v>
      </c>
      <c r="M25" s="49"/>
      <c r="N25" s="49"/>
      <c r="O25" s="49"/>
      <c r="P25" s="49"/>
      <c r="Q25" s="49"/>
      <c r="R25" s="49"/>
      <c r="S25" s="49"/>
    </row>
    <row r="26" spans="1:19" x14ac:dyDescent="0.3">
      <c r="A26" s="52" t="s">
        <v>95</v>
      </c>
      <c r="B26" s="47" t="s">
        <v>90</v>
      </c>
      <c r="C26" s="42" t="s">
        <v>78</v>
      </c>
      <c r="D26" s="43" t="s">
        <v>86</v>
      </c>
      <c r="E26" s="49"/>
      <c r="F26" s="49"/>
      <c r="G26" s="49"/>
      <c r="H26" s="49">
        <v>200</v>
      </c>
      <c r="I26" s="49">
        <v>200</v>
      </c>
      <c r="J26" s="49">
        <v>200</v>
      </c>
      <c r="K26" s="49">
        <v>200</v>
      </c>
      <c r="L26" s="49">
        <v>200</v>
      </c>
      <c r="M26" s="49"/>
      <c r="N26" s="49"/>
      <c r="O26" s="49"/>
      <c r="P26" s="49"/>
      <c r="Q26" s="49"/>
      <c r="R26" s="49"/>
      <c r="S26" s="49"/>
    </row>
    <row r="27" spans="1:19" x14ac:dyDescent="0.3">
      <c r="A27" s="52" t="s">
        <v>95</v>
      </c>
      <c r="B27" s="47" t="s">
        <v>90</v>
      </c>
      <c r="C27" s="42" t="s">
        <v>78</v>
      </c>
      <c r="D27" s="43" t="s">
        <v>86</v>
      </c>
      <c r="E27" s="49"/>
      <c r="F27" s="49"/>
      <c r="G27" s="49"/>
      <c r="H27" s="49">
        <v>200</v>
      </c>
      <c r="I27" s="49">
        <v>200</v>
      </c>
      <c r="J27" s="49">
        <v>200</v>
      </c>
      <c r="K27" s="49">
        <v>200</v>
      </c>
      <c r="L27" s="49">
        <v>200</v>
      </c>
      <c r="M27" s="49"/>
      <c r="N27" s="49"/>
      <c r="O27" s="49"/>
      <c r="P27" s="49"/>
      <c r="Q27" s="49"/>
      <c r="R27" s="49"/>
      <c r="S27" s="49"/>
    </row>
    <row r="28" spans="1:19" x14ac:dyDescent="0.3">
      <c r="A28" s="52" t="s">
        <v>95</v>
      </c>
      <c r="B28" s="47" t="s">
        <v>90</v>
      </c>
      <c r="C28" s="42" t="s">
        <v>78</v>
      </c>
      <c r="D28" s="43" t="s">
        <v>86</v>
      </c>
      <c r="E28" s="49"/>
      <c r="F28" s="49"/>
      <c r="G28" s="49"/>
      <c r="H28" s="49">
        <v>200</v>
      </c>
      <c r="I28" s="49">
        <v>200</v>
      </c>
      <c r="J28" s="49">
        <v>200</v>
      </c>
      <c r="K28" s="49">
        <v>200</v>
      </c>
      <c r="L28" s="49">
        <v>200</v>
      </c>
      <c r="M28" s="49"/>
      <c r="N28" s="49"/>
      <c r="O28" s="49"/>
      <c r="P28" s="49"/>
      <c r="Q28" s="49"/>
      <c r="R28" s="49"/>
      <c r="S28" s="49"/>
    </row>
    <row r="29" spans="1:19" x14ac:dyDescent="0.3">
      <c r="A29" s="52" t="s">
        <v>96</v>
      </c>
      <c r="B29" s="47" t="s">
        <v>90</v>
      </c>
      <c r="C29" s="42" t="s">
        <v>78</v>
      </c>
      <c r="D29" s="43"/>
      <c r="E29" s="49"/>
      <c r="F29" s="49"/>
      <c r="G29" s="49"/>
      <c r="H29" s="49">
        <v>200</v>
      </c>
      <c r="I29" s="49">
        <f>190</f>
        <v>190</v>
      </c>
      <c r="J29" s="49">
        <f>190</f>
        <v>190</v>
      </c>
      <c r="K29" s="49">
        <f>190</f>
        <v>190</v>
      </c>
      <c r="L29" s="49">
        <f>190</f>
        <v>190</v>
      </c>
      <c r="M29" s="70">
        <f>190</f>
        <v>190</v>
      </c>
      <c r="N29" s="49">
        <f>190</f>
        <v>190</v>
      </c>
      <c r="O29" s="49">
        <f>190</f>
        <v>190</v>
      </c>
      <c r="P29" s="49">
        <f>190</f>
        <v>190</v>
      </c>
      <c r="Q29" s="49">
        <f>190</f>
        <v>190</v>
      </c>
      <c r="R29" s="49"/>
      <c r="S29" s="49"/>
    </row>
    <row r="30" spans="1:19" x14ac:dyDescent="0.3">
      <c r="A30" s="51" t="s">
        <v>97</v>
      </c>
      <c r="B30" s="47" t="s">
        <v>90</v>
      </c>
      <c r="C30" s="42" t="s">
        <v>78</v>
      </c>
      <c r="D30" s="43"/>
      <c r="E30" s="49"/>
      <c r="F30" s="49"/>
      <c r="G30" s="49"/>
      <c r="H30" s="49">
        <v>190</v>
      </c>
      <c r="I30" s="49">
        <v>190</v>
      </c>
      <c r="J30" s="49">
        <v>190</v>
      </c>
      <c r="K30" s="49">
        <v>190</v>
      </c>
      <c r="L30" s="49">
        <v>190</v>
      </c>
      <c r="M30" s="49"/>
      <c r="N30" s="49"/>
      <c r="O30" s="49"/>
      <c r="P30" s="49"/>
      <c r="Q30" s="49"/>
      <c r="R30" s="49"/>
      <c r="S30" s="49"/>
    </row>
    <row r="31" spans="1:19" x14ac:dyDescent="0.3">
      <c r="A31" s="51" t="s">
        <v>98</v>
      </c>
      <c r="B31" s="47" t="s">
        <v>90</v>
      </c>
      <c r="C31" s="42" t="s">
        <v>78</v>
      </c>
      <c r="D31" s="43"/>
      <c r="E31" s="49"/>
      <c r="F31" s="49"/>
      <c r="G31" s="49"/>
      <c r="H31" s="49">
        <v>190</v>
      </c>
      <c r="I31" s="49">
        <v>190</v>
      </c>
      <c r="J31" s="49">
        <v>190</v>
      </c>
      <c r="K31" s="49">
        <v>190</v>
      </c>
      <c r="L31" s="49">
        <v>190</v>
      </c>
      <c r="M31" s="70">
        <v>190</v>
      </c>
      <c r="N31" s="49"/>
      <c r="O31" s="49"/>
      <c r="P31" s="49"/>
      <c r="Q31" s="49"/>
      <c r="R31" s="49"/>
      <c r="S31" s="49"/>
    </row>
    <row r="32" spans="1:19" x14ac:dyDescent="0.3">
      <c r="A32" s="51" t="s">
        <v>99</v>
      </c>
      <c r="B32" s="47" t="s">
        <v>90</v>
      </c>
      <c r="C32" s="42" t="s">
        <v>78</v>
      </c>
      <c r="D32" s="43"/>
      <c r="E32" s="49"/>
      <c r="F32" s="49"/>
      <c r="G32" s="49"/>
      <c r="H32" s="49">
        <v>190</v>
      </c>
      <c r="I32" s="49">
        <v>190</v>
      </c>
      <c r="J32" s="49">
        <v>190</v>
      </c>
      <c r="K32" s="49">
        <v>190</v>
      </c>
      <c r="L32" s="49">
        <v>190</v>
      </c>
      <c r="M32" s="49"/>
      <c r="N32" s="49"/>
      <c r="O32" s="49"/>
      <c r="P32" s="49"/>
      <c r="Q32" s="49"/>
      <c r="R32" s="49"/>
      <c r="S32" s="49"/>
    </row>
    <row r="33" spans="1:19" x14ac:dyDescent="0.3">
      <c r="A33" s="51" t="s">
        <v>100</v>
      </c>
      <c r="B33" s="47" t="s">
        <v>90</v>
      </c>
      <c r="C33" s="42" t="s">
        <v>78</v>
      </c>
      <c r="D33" s="43"/>
      <c r="E33" s="49"/>
      <c r="F33" s="49"/>
      <c r="G33" s="49"/>
      <c r="H33" s="49">
        <v>190</v>
      </c>
      <c r="I33" s="49">
        <v>190</v>
      </c>
      <c r="J33" s="49">
        <f>380</f>
        <v>380</v>
      </c>
      <c r="K33" s="49">
        <f>380</f>
        <v>380</v>
      </c>
      <c r="L33" s="49">
        <f>380</f>
        <v>380</v>
      </c>
      <c r="M33" s="70">
        <f>380</f>
        <v>380</v>
      </c>
      <c r="N33" s="49">
        <f>380</f>
        <v>380</v>
      </c>
      <c r="O33" s="49">
        <f>380</f>
        <v>380</v>
      </c>
      <c r="P33" s="49">
        <f>380</f>
        <v>380</v>
      </c>
      <c r="Q33" s="49">
        <f>380</f>
        <v>380</v>
      </c>
      <c r="R33" s="49"/>
      <c r="S33" s="49"/>
    </row>
    <row r="34" spans="1:19" x14ac:dyDescent="0.3">
      <c r="A34" s="51" t="s">
        <v>101</v>
      </c>
      <c r="B34" s="47" t="s">
        <v>90</v>
      </c>
      <c r="C34" s="42" t="s">
        <v>78</v>
      </c>
      <c r="D34" s="43"/>
      <c r="E34" s="49"/>
      <c r="F34" s="49"/>
      <c r="G34" s="49"/>
      <c r="H34" s="49">
        <v>190</v>
      </c>
      <c r="I34" s="49">
        <f>190</f>
        <v>190</v>
      </c>
      <c r="J34" s="49">
        <f>380</f>
        <v>380</v>
      </c>
      <c r="K34" s="49">
        <f>380</f>
        <v>380</v>
      </c>
      <c r="L34" s="76">
        <f>380</f>
        <v>380</v>
      </c>
      <c r="M34" s="92">
        <f>200</f>
        <v>200</v>
      </c>
      <c r="N34" s="49">
        <f>380</f>
        <v>380</v>
      </c>
      <c r="O34" s="49">
        <f>380</f>
        <v>380</v>
      </c>
      <c r="P34" s="49">
        <f>380</f>
        <v>380</v>
      </c>
      <c r="Q34" s="49">
        <f>380</f>
        <v>380</v>
      </c>
      <c r="R34" s="49"/>
      <c r="S34" s="49"/>
    </row>
    <row r="35" spans="1:19" x14ac:dyDescent="0.3">
      <c r="A35" s="51" t="s">
        <v>102</v>
      </c>
      <c r="B35" s="47" t="s">
        <v>90</v>
      </c>
      <c r="C35" s="42" t="s">
        <v>78</v>
      </c>
      <c r="D35" s="43"/>
      <c r="E35" s="49"/>
      <c r="F35" s="49"/>
      <c r="G35" s="49"/>
      <c r="H35" s="49">
        <v>190</v>
      </c>
      <c r="I35" s="49">
        <v>190</v>
      </c>
      <c r="J35" s="49">
        <v>190</v>
      </c>
      <c r="K35" s="49">
        <v>190</v>
      </c>
      <c r="L35" s="49">
        <v>190</v>
      </c>
      <c r="M35" s="49"/>
      <c r="N35" s="49"/>
      <c r="O35" s="49"/>
      <c r="P35" s="49"/>
      <c r="Q35" s="49"/>
      <c r="R35" s="49"/>
      <c r="S35" s="49"/>
    </row>
    <row r="36" spans="1:19" x14ac:dyDescent="0.3">
      <c r="A36" s="51" t="s">
        <v>103</v>
      </c>
      <c r="B36" s="47" t="s">
        <v>90</v>
      </c>
      <c r="C36" s="42" t="s">
        <v>78</v>
      </c>
      <c r="D36" s="43"/>
      <c r="E36" s="49"/>
      <c r="F36" s="49"/>
      <c r="G36" s="49"/>
      <c r="H36" s="49">
        <v>190</v>
      </c>
      <c r="I36" s="49">
        <v>190</v>
      </c>
      <c r="J36" s="49">
        <v>190</v>
      </c>
      <c r="K36" s="49">
        <v>190</v>
      </c>
      <c r="L36" s="49">
        <v>190</v>
      </c>
      <c r="M36" s="49"/>
      <c r="N36" s="49"/>
      <c r="O36" s="49"/>
      <c r="P36" s="49"/>
      <c r="Q36" s="49"/>
      <c r="R36" s="49"/>
      <c r="S36" s="49"/>
    </row>
    <row r="37" spans="1:19" x14ac:dyDescent="0.3">
      <c r="A37" s="51" t="s">
        <v>104</v>
      </c>
      <c r="B37" s="47" t="s">
        <v>90</v>
      </c>
      <c r="C37" s="42" t="s">
        <v>78</v>
      </c>
      <c r="D37" s="43"/>
      <c r="E37" s="49"/>
      <c r="F37" s="49"/>
      <c r="G37" s="49"/>
      <c r="H37" s="49">
        <v>190</v>
      </c>
      <c r="I37" s="49">
        <v>190</v>
      </c>
      <c r="J37" s="49">
        <f>380</f>
        <v>380</v>
      </c>
      <c r="K37" s="49">
        <f>380</f>
        <v>380</v>
      </c>
      <c r="L37" s="49">
        <f>380</f>
        <v>380</v>
      </c>
      <c r="M37" s="70">
        <f>250</f>
        <v>250</v>
      </c>
      <c r="N37" s="49">
        <f>250</f>
        <v>250</v>
      </c>
      <c r="O37" s="49">
        <f>250</f>
        <v>250</v>
      </c>
      <c r="P37" s="49">
        <f>250</f>
        <v>250</v>
      </c>
      <c r="Q37" s="49">
        <f>250</f>
        <v>250</v>
      </c>
      <c r="R37" s="49"/>
      <c r="S37" s="49"/>
    </row>
    <row r="38" spans="1:19" x14ac:dyDescent="0.3">
      <c r="A38" s="52" t="s">
        <v>95</v>
      </c>
      <c r="B38" s="47" t="s">
        <v>90</v>
      </c>
      <c r="C38" s="42" t="s">
        <v>78</v>
      </c>
      <c r="D38" s="43"/>
      <c r="E38" s="49"/>
      <c r="F38" s="49"/>
      <c r="G38" s="53"/>
      <c r="H38" s="49">
        <v>200</v>
      </c>
      <c r="I38" s="49">
        <v>200</v>
      </c>
      <c r="J38" s="49">
        <v>200</v>
      </c>
      <c r="K38" s="49">
        <v>200</v>
      </c>
      <c r="L38" s="49">
        <v>200</v>
      </c>
      <c r="M38" s="49"/>
      <c r="N38" s="49"/>
      <c r="O38" s="49"/>
      <c r="P38" s="49"/>
      <c r="Q38" s="49"/>
      <c r="R38" s="49"/>
      <c r="S38" s="49"/>
    </row>
    <row r="39" spans="1:19" x14ac:dyDescent="0.3">
      <c r="A39" s="51" t="s">
        <v>105</v>
      </c>
      <c r="B39" s="47" t="s">
        <v>90</v>
      </c>
      <c r="C39" s="42" t="s">
        <v>78</v>
      </c>
      <c r="D39" s="43"/>
      <c r="E39" s="49"/>
      <c r="F39" s="49"/>
      <c r="G39" s="49"/>
      <c r="H39" s="49">
        <v>190</v>
      </c>
      <c r="I39" s="49">
        <v>190</v>
      </c>
      <c r="J39" s="49">
        <f>380</f>
        <v>380</v>
      </c>
      <c r="K39" s="49">
        <f>380</f>
        <v>380</v>
      </c>
      <c r="L39" s="49">
        <f>380</f>
        <v>380</v>
      </c>
      <c r="M39" s="70">
        <f>380</f>
        <v>380</v>
      </c>
      <c r="N39" s="49">
        <f>380</f>
        <v>380</v>
      </c>
      <c r="O39" s="49">
        <f>380</f>
        <v>380</v>
      </c>
      <c r="P39" s="49">
        <f>380</f>
        <v>380</v>
      </c>
      <c r="Q39" s="49">
        <f>380</f>
        <v>380</v>
      </c>
      <c r="R39" s="49"/>
      <c r="S39" s="49"/>
    </row>
    <row r="40" spans="1:19" x14ac:dyDescent="0.3">
      <c r="A40" s="52" t="s">
        <v>106</v>
      </c>
      <c r="B40" s="47" t="s">
        <v>90</v>
      </c>
      <c r="C40" s="42" t="s">
        <v>78</v>
      </c>
      <c r="D40" s="43"/>
      <c r="E40" s="49"/>
      <c r="F40" s="49"/>
      <c r="G40" s="49"/>
      <c r="H40" s="49">
        <v>500</v>
      </c>
      <c r="I40" s="49">
        <v>500</v>
      </c>
      <c r="J40" s="49">
        <v>500</v>
      </c>
      <c r="K40" s="49">
        <v>500</v>
      </c>
      <c r="L40" s="49">
        <v>500</v>
      </c>
      <c r="M40" s="49"/>
      <c r="N40" s="49"/>
      <c r="O40" s="49"/>
      <c r="P40" s="49"/>
      <c r="Q40" s="49"/>
      <c r="R40" s="49"/>
      <c r="S40" s="49"/>
    </row>
    <row r="41" spans="1:19" x14ac:dyDescent="0.3">
      <c r="A41" s="51" t="s">
        <v>91</v>
      </c>
      <c r="B41" s="47" t="s">
        <v>90</v>
      </c>
      <c r="C41" s="42" t="s">
        <v>78</v>
      </c>
      <c r="D41" s="43"/>
      <c r="E41" s="49"/>
      <c r="F41" s="49"/>
      <c r="G41" s="49"/>
      <c r="H41" s="49">
        <v>190</v>
      </c>
      <c r="I41" s="49">
        <v>190</v>
      </c>
      <c r="J41" s="49">
        <v>190</v>
      </c>
      <c r="K41" s="49">
        <v>190</v>
      </c>
      <c r="L41" s="49">
        <v>190</v>
      </c>
      <c r="M41" s="49"/>
      <c r="N41" s="49"/>
      <c r="O41" s="49"/>
      <c r="P41" s="49"/>
      <c r="Q41" s="49"/>
      <c r="R41" s="49"/>
      <c r="S41" s="49"/>
    </row>
    <row r="42" spans="1:19" x14ac:dyDescent="0.3">
      <c r="A42" s="51" t="s">
        <v>91</v>
      </c>
      <c r="B42" s="47" t="s">
        <v>90</v>
      </c>
      <c r="C42" s="42" t="s">
        <v>78</v>
      </c>
      <c r="D42" s="43"/>
      <c r="E42" s="49"/>
      <c r="F42" s="49"/>
      <c r="G42" s="49"/>
      <c r="H42" s="49">
        <v>380</v>
      </c>
      <c r="I42" s="49">
        <v>380</v>
      </c>
      <c r="J42" s="49">
        <v>380</v>
      </c>
      <c r="K42" s="49">
        <v>380</v>
      </c>
      <c r="L42" s="49">
        <v>380</v>
      </c>
      <c r="M42" s="49"/>
      <c r="N42" s="49"/>
      <c r="O42" s="49"/>
      <c r="P42" s="49"/>
      <c r="Q42" s="49"/>
      <c r="R42" s="49"/>
      <c r="S42" s="49"/>
    </row>
    <row r="43" spans="1:19" x14ac:dyDescent="0.3">
      <c r="A43" s="51" t="s">
        <v>107</v>
      </c>
      <c r="B43" s="47" t="s">
        <v>90</v>
      </c>
      <c r="C43" s="42" t="s">
        <v>78</v>
      </c>
      <c r="D43" s="43"/>
      <c r="E43" s="49"/>
      <c r="F43" s="49"/>
      <c r="G43" s="49"/>
      <c r="H43" s="49">
        <f>190</f>
        <v>190</v>
      </c>
      <c r="I43" s="49">
        <f>190</f>
        <v>190</v>
      </c>
      <c r="J43" s="49">
        <f>190</f>
        <v>190</v>
      </c>
      <c r="K43" s="49">
        <f>190</f>
        <v>190</v>
      </c>
      <c r="L43" s="49">
        <f>190</f>
        <v>190</v>
      </c>
      <c r="M43" s="70">
        <f>380</f>
        <v>380</v>
      </c>
      <c r="N43" s="49">
        <f>380</f>
        <v>380</v>
      </c>
      <c r="O43" s="49">
        <f>380</f>
        <v>380</v>
      </c>
      <c r="P43" s="49">
        <f>380</f>
        <v>380</v>
      </c>
      <c r="Q43" s="49">
        <f>380</f>
        <v>380</v>
      </c>
      <c r="R43" s="49"/>
      <c r="S43" s="49"/>
    </row>
    <row r="44" spans="1:19" x14ac:dyDescent="0.3">
      <c r="A44" s="51" t="s">
        <v>108</v>
      </c>
      <c r="B44" s="47" t="s">
        <v>90</v>
      </c>
      <c r="C44" s="42" t="s">
        <v>78</v>
      </c>
      <c r="D44" s="43"/>
      <c r="E44" s="49"/>
      <c r="F44" s="49"/>
      <c r="G44" s="49"/>
      <c r="H44" s="49">
        <f>190</f>
        <v>190</v>
      </c>
      <c r="I44" s="49">
        <f>190</f>
        <v>190</v>
      </c>
      <c r="J44" s="49">
        <f>190</f>
        <v>190</v>
      </c>
      <c r="K44" s="49">
        <f>190</f>
        <v>190</v>
      </c>
      <c r="L44" s="49">
        <f>190</f>
        <v>190</v>
      </c>
      <c r="M44" s="70">
        <f>190</f>
        <v>190</v>
      </c>
      <c r="N44" s="49">
        <f>190</f>
        <v>190</v>
      </c>
      <c r="O44" s="49">
        <f>190</f>
        <v>190</v>
      </c>
      <c r="P44" s="49">
        <f>190</f>
        <v>190</v>
      </c>
      <c r="Q44" s="49">
        <f>190</f>
        <v>190</v>
      </c>
      <c r="R44" s="49"/>
      <c r="S44" s="49"/>
    </row>
    <row r="45" spans="1:19" x14ac:dyDescent="0.3">
      <c r="A45" s="51" t="s">
        <v>109</v>
      </c>
      <c r="B45" s="47" t="s">
        <v>90</v>
      </c>
      <c r="C45" s="42" t="s">
        <v>78</v>
      </c>
      <c r="D45" s="43"/>
      <c r="E45" s="49"/>
      <c r="F45" s="49"/>
      <c r="G45" s="49"/>
      <c r="H45" s="49">
        <f>190</f>
        <v>190</v>
      </c>
      <c r="I45" s="49">
        <f>190</f>
        <v>190</v>
      </c>
      <c r="J45" s="49">
        <f>380</f>
        <v>380</v>
      </c>
      <c r="K45" s="49">
        <f>380</f>
        <v>380</v>
      </c>
      <c r="L45" s="49">
        <f>380</f>
        <v>380</v>
      </c>
      <c r="M45" s="49"/>
      <c r="N45" s="49"/>
      <c r="O45" s="49"/>
      <c r="P45" s="49"/>
      <c r="Q45" s="49"/>
      <c r="R45" s="49"/>
      <c r="S45" s="49"/>
    </row>
    <row r="46" spans="1:19" x14ac:dyDescent="0.3">
      <c r="A46" s="46" t="s">
        <v>110</v>
      </c>
      <c r="B46" s="47" t="s">
        <v>90</v>
      </c>
      <c r="C46" s="42" t="s">
        <v>78</v>
      </c>
      <c r="D46" s="43"/>
      <c r="E46" s="49"/>
      <c r="F46" s="49"/>
      <c r="G46" s="49"/>
      <c r="H46" s="49">
        <f>190</f>
        <v>190</v>
      </c>
      <c r="I46" s="49">
        <f>190</f>
        <v>190</v>
      </c>
      <c r="J46" s="49">
        <f>190</f>
        <v>190</v>
      </c>
      <c r="K46" s="49">
        <f>190</f>
        <v>190</v>
      </c>
      <c r="L46" s="49">
        <f>190</f>
        <v>190</v>
      </c>
      <c r="M46" s="49"/>
      <c r="N46" s="49"/>
      <c r="O46" s="49"/>
      <c r="P46" s="49"/>
      <c r="Q46" s="49"/>
      <c r="R46" s="49"/>
      <c r="S46" s="49"/>
    </row>
    <row r="47" spans="1:19" x14ac:dyDescent="0.3">
      <c r="A47" s="46" t="s">
        <v>110</v>
      </c>
      <c r="B47" s="47" t="s">
        <v>90</v>
      </c>
      <c r="C47" s="42" t="s">
        <v>78</v>
      </c>
      <c r="D47" s="43"/>
      <c r="E47" s="49"/>
      <c r="F47" s="49"/>
      <c r="G47" s="49"/>
      <c r="H47" s="49">
        <f>190</f>
        <v>190</v>
      </c>
      <c r="I47" s="49">
        <f>190</f>
        <v>190</v>
      </c>
      <c r="J47" s="49">
        <f>190</f>
        <v>190</v>
      </c>
      <c r="K47" s="49">
        <f>190</f>
        <v>190</v>
      </c>
      <c r="L47" s="49">
        <f>190</f>
        <v>190</v>
      </c>
      <c r="M47" s="49"/>
      <c r="N47" s="49"/>
      <c r="O47" s="49"/>
      <c r="P47" s="49"/>
      <c r="Q47" s="49"/>
      <c r="R47" s="49"/>
      <c r="S47" s="49"/>
    </row>
    <row r="48" spans="1:19" x14ac:dyDescent="0.3">
      <c r="A48" s="46" t="s">
        <v>111</v>
      </c>
      <c r="B48" s="47" t="s">
        <v>90</v>
      </c>
      <c r="C48" s="42" t="s">
        <v>78</v>
      </c>
      <c r="D48" s="43"/>
      <c r="E48" s="49"/>
      <c r="F48" s="49"/>
      <c r="G48" s="49"/>
      <c r="H48" s="49">
        <f>190</f>
        <v>190</v>
      </c>
      <c r="I48" s="49">
        <f>190</f>
        <v>190</v>
      </c>
      <c r="J48" s="49">
        <f>190</f>
        <v>190</v>
      </c>
      <c r="K48" s="49">
        <f>190</f>
        <v>190</v>
      </c>
      <c r="L48" s="49">
        <f>190</f>
        <v>190</v>
      </c>
      <c r="M48" s="49"/>
      <c r="N48" s="49"/>
      <c r="O48" s="49"/>
      <c r="P48" s="49"/>
      <c r="Q48" s="49"/>
      <c r="R48" s="49"/>
      <c r="S48" s="49"/>
    </row>
    <row r="49" spans="1:19" x14ac:dyDescent="0.3">
      <c r="A49" s="46" t="s">
        <v>112</v>
      </c>
      <c r="B49" s="47" t="s">
        <v>90</v>
      </c>
      <c r="C49" s="42" t="s">
        <v>78</v>
      </c>
      <c r="D49" s="43"/>
      <c r="E49" s="49"/>
      <c r="F49" s="49"/>
      <c r="G49" s="49"/>
      <c r="H49" s="49">
        <f>380</f>
        <v>380</v>
      </c>
      <c r="I49" s="49">
        <f>380</f>
        <v>380</v>
      </c>
      <c r="J49" s="49">
        <f>380</f>
        <v>380</v>
      </c>
      <c r="K49" s="49">
        <f>380</f>
        <v>380</v>
      </c>
      <c r="L49" s="49">
        <f>380</f>
        <v>380</v>
      </c>
      <c r="M49" s="70">
        <f>380</f>
        <v>380</v>
      </c>
      <c r="N49" s="49">
        <f>380</f>
        <v>380</v>
      </c>
      <c r="O49" s="49">
        <f>380</f>
        <v>380</v>
      </c>
      <c r="P49" s="49">
        <f>380</f>
        <v>380</v>
      </c>
      <c r="Q49" s="49">
        <f>380</f>
        <v>380</v>
      </c>
      <c r="R49" s="49"/>
      <c r="S49" s="49"/>
    </row>
    <row r="50" spans="1:19" x14ac:dyDescent="0.3">
      <c r="A50" s="46" t="s">
        <v>113</v>
      </c>
      <c r="B50" s="47" t="s">
        <v>90</v>
      </c>
      <c r="C50" s="42" t="s">
        <v>78</v>
      </c>
      <c r="D50" s="43"/>
      <c r="E50" s="49"/>
      <c r="F50" s="49"/>
      <c r="G50" s="49"/>
      <c r="H50" s="49">
        <f>380</f>
        <v>380</v>
      </c>
      <c r="I50" s="49">
        <f>380</f>
        <v>380</v>
      </c>
      <c r="J50" s="49">
        <f>380</f>
        <v>380</v>
      </c>
      <c r="K50" s="49">
        <f>380</f>
        <v>380</v>
      </c>
      <c r="L50" s="49">
        <f>380</f>
        <v>380</v>
      </c>
      <c r="M50" s="49"/>
      <c r="N50" s="49"/>
      <c r="O50" s="49"/>
      <c r="P50" s="49"/>
      <c r="Q50" s="49"/>
      <c r="R50" s="49"/>
      <c r="S50" s="49"/>
    </row>
    <row r="51" spans="1:19" x14ac:dyDescent="0.3">
      <c r="A51" s="46" t="s">
        <v>91</v>
      </c>
      <c r="B51" s="47" t="s">
        <v>90</v>
      </c>
      <c r="C51" s="42" t="s">
        <v>78</v>
      </c>
      <c r="D51" s="43"/>
      <c r="E51" s="49"/>
      <c r="F51" s="49"/>
      <c r="G51" s="49"/>
      <c r="H51" s="49">
        <f>190</f>
        <v>190</v>
      </c>
      <c r="I51" s="49">
        <f>190</f>
        <v>190</v>
      </c>
      <c r="J51" s="49">
        <f>190</f>
        <v>190</v>
      </c>
      <c r="K51" s="49">
        <f>190</f>
        <v>190</v>
      </c>
      <c r="L51" s="49">
        <f>190</f>
        <v>190</v>
      </c>
      <c r="M51" s="49"/>
      <c r="N51" s="49"/>
      <c r="O51" s="49"/>
      <c r="P51" s="49"/>
      <c r="Q51" s="49"/>
      <c r="R51" s="49"/>
      <c r="S51" s="49"/>
    </row>
    <row r="52" spans="1:19" x14ac:dyDescent="0.3">
      <c r="A52" s="46" t="s">
        <v>91</v>
      </c>
      <c r="B52" s="47" t="s">
        <v>90</v>
      </c>
      <c r="C52" s="42" t="s">
        <v>78</v>
      </c>
      <c r="D52" s="43"/>
      <c r="E52" s="49"/>
      <c r="F52" s="49"/>
      <c r="G52" s="49"/>
      <c r="H52" s="49">
        <f>190</f>
        <v>190</v>
      </c>
      <c r="I52" s="49">
        <f>190</f>
        <v>190</v>
      </c>
      <c r="J52" s="49">
        <f>190</f>
        <v>190</v>
      </c>
      <c r="K52" s="49">
        <f>190</f>
        <v>190</v>
      </c>
      <c r="L52" s="49">
        <f>190</f>
        <v>190</v>
      </c>
      <c r="M52" s="49"/>
      <c r="N52" s="49"/>
      <c r="O52" s="49"/>
      <c r="P52" s="49"/>
      <c r="Q52" s="49"/>
      <c r="R52" s="49"/>
      <c r="S52" s="49"/>
    </row>
    <row r="53" spans="1:19" x14ac:dyDescent="0.3">
      <c r="A53" s="46" t="s">
        <v>399</v>
      </c>
      <c r="B53" s="47" t="s">
        <v>90</v>
      </c>
      <c r="C53" s="42" t="s">
        <v>78</v>
      </c>
      <c r="D53" s="43"/>
      <c r="E53" s="49"/>
      <c r="F53" s="49"/>
      <c r="G53" s="49"/>
      <c r="H53" s="49">
        <f>190</f>
        <v>190</v>
      </c>
      <c r="I53" s="49">
        <f>190</f>
        <v>190</v>
      </c>
      <c r="J53" s="49">
        <f>190</f>
        <v>190</v>
      </c>
      <c r="K53" s="49">
        <f>190</f>
        <v>190</v>
      </c>
      <c r="L53" s="49">
        <f>190</f>
        <v>190</v>
      </c>
      <c r="M53" s="70">
        <f>1140</f>
        <v>1140</v>
      </c>
      <c r="N53" s="49">
        <f>1140</f>
        <v>1140</v>
      </c>
      <c r="O53" s="49">
        <f>1140</f>
        <v>1140</v>
      </c>
      <c r="P53" s="49">
        <f>1140</f>
        <v>1140</v>
      </c>
      <c r="Q53" s="49">
        <f>1140</f>
        <v>1140</v>
      </c>
      <c r="R53" s="49"/>
      <c r="S53" s="49"/>
    </row>
    <row r="54" spans="1:19" x14ac:dyDescent="0.3">
      <c r="A54" s="46" t="s">
        <v>114</v>
      </c>
      <c r="B54" s="47" t="s">
        <v>90</v>
      </c>
      <c r="C54" s="42" t="s">
        <v>78</v>
      </c>
      <c r="D54" s="43"/>
      <c r="E54" s="49"/>
      <c r="F54" s="49"/>
      <c r="G54" s="49"/>
      <c r="H54" s="49">
        <f>380</f>
        <v>380</v>
      </c>
      <c r="I54" s="49">
        <f>380</f>
        <v>380</v>
      </c>
      <c r="J54" s="49">
        <f>380</f>
        <v>380</v>
      </c>
      <c r="K54" s="49">
        <f>380</f>
        <v>380</v>
      </c>
      <c r="L54" s="49">
        <f>380</f>
        <v>380</v>
      </c>
      <c r="M54" s="49"/>
      <c r="N54" s="49"/>
      <c r="O54" s="49"/>
      <c r="P54" s="49"/>
      <c r="Q54" s="49"/>
      <c r="R54" s="49"/>
      <c r="S54" s="49"/>
    </row>
    <row r="55" spans="1:19" x14ac:dyDescent="0.3">
      <c r="A55" s="54" t="s">
        <v>115</v>
      </c>
      <c r="B55" s="47" t="s">
        <v>90</v>
      </c>
      <c r="C55" s="42" t="s">
        <v>78</v>
      </c>
      <c r="D55" s="43"/>
      <c r="E55" s="49"/>
      <c r="F55" s="49"/>
      <c r="G55" s="49"/>
      <c r="H55" s="49">
        <f>190</f>
        <v>190</v>
      </c>
      <c r="I55" s="49">
        <f>190</f>
        <v>190</v>
      </c>
      <c r="J55" s="49">
        <f>190</f>
        <v>190</v>
      </c>
      <c r="K55" s="49">
        <f>190</f>
        <v>190</v>
      </c>
      <c r="L55" s="49">
        <f>190</f>
        <v>190</v>
      </c>
      <c r="M55" s="49"/>
      <c r="N55" s="49"/>
      <c r="O55" s="49"/>
      <c r="P55" s="49"/>
      <c r="Q55" s="49"/>
      <c r="R55" s="49"/>
      <c r="S55" s="49"/>
    </row>
    <row r="56" spans="1:19" x14ac:dyDescent="0.3">
      <c r="A56" s="46" t="s">
        <v>116</v>
      </c>
      <c r="B56" s="47" t="s">
        <v>90</v>
      </c>
      <c r="C56" s="42" t="s">
        <v>78</v>
      </c>
      <c r="D56" s="43"/>
      <c r="E56" s="49"/>
      <c r="F56" s="49"/>
      <c r="G56" s="49"/>
      <c r="H56" s="49">
        <f>190</f>
        <v>190</v>
      </c>
      <c r="I56" s="49">
        <f>190</f>
        <v>190</v>
      </c>
      <c r="J56" s="49">
        <f>190</f>
        <v>190</v>
      </c>
      <c r="K56" s="49">
        <f>190</f>
        <v>190</v>
      </c>
      <c r="L56" s="49">
        <f>190</f>
        <v>190</v>
      </c>
      <c r="M56" s="76">
        <f>380</f>
        <v>380</v>
      </c>
      <c r="N56" s="49">
        <f>380</f>
        <v>380</v>
      </c>
      <c r="O56" s="49">
        <f>380</f>
        <v>380</v>
      </c>
      <c r="P56" s="49">
        <f>380</f>
        <v>380</v>
      </c>
      <c r="Q56" s="49">
        <f>380</f>
        <v>380</v>
      </c>
      <c r="R56" s="49"/>
      <c r="S56" s="49"/>
    </row>
    <row r="57" spans="1:19" x14ac:dyDescent="0.3">
      <c r="A57" s="46" t="s">
        <v>117</v>
      </c>
      <c r="B57" s="47" t="s">
        <v>90</v>
      </c>
      <c r="C57" s="42" t="s">
        <v>78</v>
      </c>
      <c r="D57" s="43"/>
      <c r="E57" s="49"/>
      <c r="F57" s="49"/>
      <c r="G57" s="49"/>
      <c r="H57" s="49">
        <f>190</f>
        <v>190</v>
      </c>
      <c r="I57" s="49">
        <f>190</f>
        <v>190</v>
      </c>
      <c r="J57" s="49">
        <f>380</f>
        <v>380</v>
      </c>
      <c r="K57" s="49">
        <f>380</f>
        <v>380</v>
      </c>
      <c r="L57" s="49">
        <f>380</f>
        <v>380</v>
      </c>
      <c r="M57" s="76">
        <f>380</f>
        <v>380</v>
      </c>
      <c r="N57" s="49">
        <f>380</f>
        <v>380</v>
      </c>
      <c r="O57" s="49">
        <f>380</f>
        <v>380</v>
      </c>
      <c r="P57" s="49">
        <f>380</f>
        <v>380</v>
      </c>
      <c r="Q57" s="49">
        <f>380</f>
        <v>380</v>
      </c>
      <c r="R57" s="49"/>
      <c r="S57" s="49"/>
    </row>
    <row r="58" spans="1:19" x14ac:dyDescent="0.3">
      <c r="A58" s="46" t="s">
        <v>118</v>
      </c>
      <c r="B58" s="47" t="s">
        <v>90</v>
      </c>
      <c r="C58" s="42" t="s">
        <v>78</v>
      </c>
      <c r="D58" s="43"/>
      <c r="E58" s="49"/>
      <c r="F58" s="49"/>
      <c r="G58" s="49"/>
      <c r="H58" s="49"/>
      <c r="I58" s="49">
        <f>190</f>
        <v>190</v>
      </c>
      <c r="J58" s="49">
        <f>380</f>
        <v>380</v>
      </c>
      <c r="K58" s="49">
        <f>380</f>
        <v>380</v>
      </c>
      <c r="L58" s="49">
        <f>380</f>
        <v>380</v>
      </c>
      <c r="M58" s="92">
        <f>190</f>
        <v>190</v>
      </c>
      <c r="N58" s="49">
        <f>380</f>
        <v>380</v>
      </c>
      <c r="O58" s="49">
        <f>380</f>
        <v>380</v>
      </c>
      <c r="P58" s="49">
        <f>380</f>
        <v>380</v>
      </c>
      <c r="Q58" s="49">
        <f>380</f>
        <v>380</v>
      </c>
      <c r="R58" s="49"/>
      <c r="S58" s="49"/>
    </row>
    <row r="59" spans="1:19" x14ac:dyDescent="0.3">
      <c r="A59" s="46" t="s">
        <v>76</v>
      </c>
      <c r="B59" s="47" t="s">
        <v>90</v>
      </c>
      <c r="C59" s="42" t="s">
        <v>78</v>
      </c>
      <c r="D59" s="43"/>
      <c r="E59" s="49"/>
      <c r="F59" s="49"/>
      <c r="G59" s="49"/>
      <c r="H59" s="49">
        <f>190</f>
        <v>190</v>
      </c>
      <c r="I59" s="49">
        <f>190</f>
        <v>190</v>
      </c>
      <c r="J59" s="49">
        <f>190</f>
        <v>190</v>
      </c>
      <c r="K59" s="49">
        <f>190</f>
        <v>190</v>
      </c>
      <c r="L59" s="49">
        <f>190</f>
        <v>190</v>
      </c>
      <c r="M59" s="70">
        <f>190</f>
        <v>190</v>
      </c>
      <c r="N59" s="49">
        <f>190</f>
        <v>190</v>
      </c>
      <c r="O59" s="49">
        <f>190</f>
        <v>190</v>
      </c>
      <c r="P59" s="49">
        <f>190</f>
        <v>190</v>
      </c>
      <c r="Q59" s="49">
        <f>190</f>
        <v>190</v>
      </c>
      <c r="R59" s="49"/>
      <c r="S59" s="49"/>
    </row>
    <row r="60" spans="1:19" x14ac:dyDescent="0.3">
      <c r="A60" s="46" t="s">
        <v>76</v>
      </c>
      <c r="B60" s="47" t="s">
        <v>90</v>
      </c>
      <c r="C60" s="42" t="s">
        <v>78</v>
      </c>
      <c r="D60" s="43"/>
      <c r="E60" s="49"/>
      <c r="F60" s="49"/>
      <c r="G60" s="49"/>
      <c r="H60" s="49">
        <f>190</f>
        <v>190</v>
      </c>
      <c r="I60" s="49">
        <f>190</f>
        <v>190</v>
      </c>
      <c r="J60" s="49">
        <f>190</f>
        <v>190</v>
      </c>
      <c r="K60" s="49">
        <f>190</f>
        <v>190</v>
      </c>
      <c r="L60" s="49">
        <f>190</f>
        <v>190</v>
      </c>
      <c r="M60" s="70">
        <f>190</f>
        <v>190</v>
      </c>
      <c r="N60" s="49">
        <f>190</f>
        <v>190</v>
      </c>
      <c r="O60" s="49">
        <f>190</f>
        <v>190</v>
      </c>
      <c r="P60" s="49">
        <f>190</f>
        <v>190</v>
      </c>
      <c r="Q60" s="49">
        <f>190</f>
        <v>190</v>
      </c>
      <c r="R60" s="49"/>
      <c r="S60" s="49"/>
    </row>
    <row r="61" spans="1:19" x14ac:dyDescent="0.3">
      <c r="A61" s="46" t="s">
        <v>76</v>
      </c>
      <c r="B61" s="47" t="s">
        <v>90</v>
      </c>
      <c r="C61" s="42" t="s">
        <v>78</v>
      </c>
      <c r="D61" s="43"/>
      <c r="E61" s="49"/>
      <c r="F61" s="49"/>
      <c r="G61" s="49"/>
      <c r="H61" s="49">
        <f>190</f>
        <v>190</v>
      </c>
      <c r="I61" s="49">
        <f>190</f>
        <v>190</v>
      </c>
      <c r="J61" s="49">
        <f>190</f>
        <v>190</v>
      </c>
      <c r="K61" s="49">
        <f>190</f>
        <v>190</v>
      </c>
      <c r="L61" s="49">
        <f>190</f>
        <v>190</v>
      </c>
      <c r="M61" s="70">
        <f>190</f>
        <v>190</v>
      </c>
      <c r="N61" s="49">
        <f>190</f>
        <v>190</v>
      </c>
      <c r="O61" s="49">
        <f>190</f>
        <v>190</v>
      </c>
      <c r="P61" s="49">
        <f>190</f>
        <v>190</v>
      </c>
      <c r="Q61" s="49">
        <f>190</f>
        <v>190</v>
      </c>
      <c r="R61" s="49"/>
      <c r="S61" s="49"/>
    </row>
    <row r="62" spans="1:19" x14ac:dyDescent="0.3">
      <c r="A62" s="46" t="s">
        <v>76</v>
      </c>
      <c r="B62" s="47" t="s">
        <v>90</v>
      </c>
      <c r="C62" s="42" t="s">
        <v>78</v>
      </c>
      <c r="D62" s="43"/>
      <c r="E62" s="49"/>
      <c r="F62" s="49"/>
      <c r="G62" s="49"/>
      <c r="H62" s="49">
        <f>190</f>
        <v>190</v>
      </c>
      <c r="I62" s="49">
        <f>190</f>
        <v>190</v>
      </c>
      <c r="J62" s="49">
        <f>190</f>
        <v>190</v>
      </c>
      <c r="K62" s="49">
        <f>190</f>
        <v>190</v>
      </c>
      <c r="L62" s="49">
        <f>190</f>
        <v>190</v>
      </c>
      <c r="M62" s="70">
        <f>190</f>
        <v>190</v>
      </c>
      <c r="N62" s="49">
        <f>190</f>
        <v>190</v>
      </c>
      <c r="O62" s="49">
        <f>190</f>
        <v>190</v>
      </c>
      <c r="P62" s="49">
        <f>190</f>
        <v>190</v>
      </c>
      <c r="Q62" s="49">
        <f>190</f>
        <v>190</v>
      </c>
      <c r="R62" s="49"/>
      <c r="S62" s="49"/>
    </row>
    <row r="63" spans="1:19" x14ac:dyDescent="0.3">
      <c r="A63" s="46" t="s">
        <v>76</v>
      </c>
      <c r="B63" s="47" t="s">
        <v>90</v>
      </c>
      <c r="C63" s="42" t="s">
        <v>78</v>
      </c>
      <c r="D63" s="43"/>
      <c r="E63" s="49"/>
      <c r="F63" s="49"/>
      <c r="G63" s="49"/>
      <c r="H63" s="49">
        <f>190</f>
        <v>190</v>
      </c>
      <c r="I63" s="49">
        <f>190</f>
        <v>190</v>
      </c>
      <c r="J63" s="49">
        <f>190</f>
        <v>190</v>
      </c>
      <c r="K63" s="49">
        <f>190</f>
        <v>190</v>
      </c>
      <c r="L63" s="49">
        <f>190</f>
        <v>190</v>
      </c>
      <c r="M63" s="70">
        <f>190</f>
        <v>190</v>
      </c>
      <c r="N63" s="49">
        <f>190</f>
        <v>190</v>
      </c>
      <c r="O63" s="49">
        <f>190</f>
        <v>190</v>
      </c>
      <c r="P63" s="49">
        <f>190</f>
        <v>190</v>
      </c>
      <c r="Q63" s="49">
        <f>190</f>
        <v>190</v>
      </c>
      <c r="R63" s="49"/>
      <c r="S63" s="49"/>
    </row>
    <row r="64" spans="1:19" x14ac:dyDescent="0.3">
      <c r="A64" s="46" t="s">
        <v>76</v>
      </c>
      <c r="B64" s="47" t="s">
        <v>90</v>
      </c>
      <c r="C64" s="42" t="s">
        <v>78</v>
      </c>
      <c r="D64" s="43"/>
      <c r="E64" s="49"/>
      <c r="F64" s="49"/>
      <c r="G64" s="49"/>
      <c r="H64" s="49">
        <f>190</f>
        <v>190</v>
      </c>
      <c r="I64" s="49">
        <f>190</f>
        <v>190</v>
      </c>
      <c r="J64" s="49">
        <f>190</f>
        <v>190</v>
      </c>
      <c r="K64" s="49">
        <f>190</f>
        <v>190</v>
      </c>
      <c r="L64" s="49">
        <f>190</f>
        <v>190</v>
      </c>
      <c r="M64" s="70">
        <f>190</f>
        <v>190</v>
      </c>
      <c r="N64" s="49">
        <f>190</f>
        <v>190</v>
      </c>
      <c r="O64" s="49">
        <f>190</f>
        <v>190</v>
      </c>
      <c r="P64" s="49">
        <f>190</f>
        <v>190</v>
      </c>
      <c r="Q64" s="49">
        <f>190</f>
        <v>190</v>
      </c>
      <c r="R64" s="49"/>
      <c r="S64" s="49"/>
    </row>
    <row r="65" spans="1:19" x14ac:dyDescent="0.3">
      <c r="A65" s="46" t="s">
        <v>119</v>
      </c>
      <c r="B65" s="47" t="s">
        <v>90</v>
      </c>
      <c r="C65" s="42" t="s">
        <v>78</v>
      </c>
      <c r="D65" s="43"/>
      <c r="E65" s="49"/>
      <c r="F65" s="49"/>
      <c r="G65" s="49"/>
      <c r="H65" s="49"/>
      <c r="I65" s="49">
        <f>380</f>
        <v>380</v>
      </c>
      <c r="J65" s="49">
        <f>380</f>
        <v>380</v>
      </c>
      <c r="K65" s="49">
        <f>380</f>
        <v>380</v>
      </c>
      <c r="L65" s="49">
        <f>380</f>
        <v>380</v>
      </c>
      <c r="M65" s="70">
        <f>380</f>
        <v>380</v>
      </c>
      <c r="N65" s="49">
        <f>380</f>
        <v>380</v>
      </c>
      <c r="O65" s="49">
        <f>380</f>
        <v>380</v>
      </c>
      <c r="P65" s="49">
        <f>380</f>
        <v>380</v>
      </c>
      <c r="Q65" s="49">
        <f>380</f>
        <v>380</v>
      </c>
      <c r="R65" s="49">
        <f>380</f>
        <v>380</v>
      </c>
      <c r="S65" s="49"/>
    </row>
    <row r="66" spans="1:19" x14ac:dyDescent="0.3">
      <c r="A66" s="51" t="s">
        <v>120</v>
      </c>
      <c r="B66" s="47" t="s">
        <v>90</v>
      </c>
      <c r="C66" s="42" t="s">
        <v>78</v>
      </c>
      <c r="D66" s="43"/>
      <c r="E66" s="49"/>
      <c r="F66" s="49"/>
      <c r="G66" s="49"/>
      <c r="H66" s="49">
        <f>190</f>
        <v>190</v>
      </c>
      <c r="I66" s="49">
        <f>190</f>
        <v>190</v>
      </c>
      <c r="J66" s="49">
        <f>190</f>
        <v>190</v>
      </c>
      <c r="K66" s="49">
        <f>190</f>
        <v>190</v>
      </c>
      <c r="L66" s="76">
        <f>190</f>
        <v>190</v>
      </c>
      <c r="M66" s="49"/>
      <c r="N66" s="49"/>
      <c r="O66" s="49"/>
      <c r="P66" s="49"/>
      <c r="Q66" s="49"/>
      <c r="R66" s="49"/>
      <c r="S66" s="49"/>
    </row>
    <row r="67" spans="1:19" x14ac:dyDescent="0.3">
      <c r="A67" s="46" t="s">
        <v>121</v>
      </c>
      <c r="B67" s="47" t="s">
        <v>90</v>
      </c>
      <c r="C67" s="42" t="s">
        <v>78</v>
      </c>
      <c r="D67" s="43"/>
      <c r="E67" s="49"/>
      <c r="F67" s="49"/>
      <c r="G67" s="49"/>
      <c r="H67" s="49">
        <f>190</f>
        <v>190</v>
      </c>
      <c r="I67" s="49">
        <f>190</f>
        <v>190</v>
      </c>
      <c r="J67" s="49">
        <f>190</f>
        <v>190</v>
      </c>
      <c r="K67" s="49">
        <f>190</f>
        <v>190</v>
      </c>
      <c r="L67" s="49">
        <f>190</f>
        <v>190</v>
      </c>
      <c r="M67" s="70">
        <v>190</v>
      </c>
      <c r="N67" s="49"/>
      <c r="O67" s="49"/>
      <c r="P67" s="49"/>
      <c r="Q67" s="49"/>
      <c r="R67" s="49"/>
      <c r="S67" s="49"/>
    </row>
    <row r="68" spans="1:19" x14ac:dyDescent="0.3">
      <c r="A68" s="46" t="s">
        <v>121</v>
      </c>
      <c r="B68" s="47" t="s">
        <v>90</v>
      </c>
      <c r="C68" s="42" t="s">
        <v>78</v>
      </c>
      <c r="D68" s="43"/>
      <c r="E68" s="49"/>
      <c r="F68" s="49"/>
      <c r="G68" s="49"/>
      <c r="H68" s="49">
        <f>190</f>
        <v>190</v>
      </c>
      <c r="I68" s="49">
        <f>190</f>
        <v>190</v>
      </c>
      <c r="J68" s="49">
        <f>190</f>
        <v>190</v>
      </c>
      <c r="K68" s="49">
        <f>190</f>
        <v>190</v>
      </c>
      <c r="L68" s="49">
        <f>190</f>
        <v>190</v>
      </c>
      <c r="M68" s="70">
        <v>190</v>
      </c>
      <c r="N68" s="49"/>
      <c r="O68" s="49"/>
      <c r="P68" s="49"/>
      <c r="Q68" s="49"/>
      <c r="R68" s="49"/>
      <c r="S68" s="49"/>
    </row>
    <row r="69" spans="1:19" x14ac:dyDescent="0.3">
      <c r="A69" s="46" t="s">
        <v>114</v>
      </c>
      <c r="B69" s="47" t="s">
        <v>90</v>
      </c>
      <c r="C69" s="42" t="s">
        <v>78</v>
      </c>
      <c r="D69" s="43"/>
      <c r="E69" s="49"/>
      <c r="F69" s="49"/>
      <c r="G69" s="49"/>
      <c r="H69" s="49">
        <f>380</f>
        <v>380</v>
      </c>
      <c r="I69" s="49">
        <f>380</f>
        <v>380</v>
      </c>
      <c r="J69" s="49">
        <f>380</f>
        <v>380</v>
      </c>
      <c r="K69" s="49">
        <f>380</f>
        <v>380</v>
      </c>
      <c r="L69" s="49">
        <f>380</f>
        <v>380</v>
      </c>
      <c r="M69" s="49"/>
      <c r="N69" s="49"/>
      <c r="O69" s="49"/>
      <c r="P69" s="49"/>
      <c r="Q69" s="49"/>
      <c r="R69" s="49"/>
      <c r="S69" s="49"/>
    </row>
    <row r="70" spans="1:19" x14ac:dyDescent="0.3">
      <c r="A70" s="46" t="s">
        <v>114</v>
      </c>
      <c r="B70" s="47" t="s">
        <v>77</v>
      </c>
      <c r="C70" s="42" t="s">
        <v>78</v>
      </c>
      <c r="D70" s="43"/>
      <c r="E70" s="49"/>
      <c r="F70" s="49"/>
      <c r="G70" s="49"/>
      <c r="H70" s="49"/>
      <c r="I70" s="49">
        <v>380</v>
      </c>
      <c r="J70" s="49">
        <f>380</f>
        <v>380</v>
      </c>
      <c r="K70" s="49">
        <f>380</f>
        <v>380</v>
      </c>
      <c r="L70" s="49">
        <f>380</f>
        <v>380</v>
      </c>
      <c r="M70" s="70">
        <f>380</f>
        <v>380</v>
      </c>
      <c r="N70" s="49"/>
      <c r="O70" s="49"/>
      <c r="P70" s="49"/>
      <c r="Q70" s="49"/>
      <c r="R70" s="49"/>
      <c r="S70" s="49"/>
    </row>
    <row r="71" spans="1:19" x14ac:dyDescent="0.3">
      <c r="A71" s="46" t="s">
        <v>122</v>
      </c>
      <c r="B71" s="47" t="s">
        <v>77</v>
      </c>
      <c r="C71" s="42" t="s">
        <v>78</v>
      </c>
      <c r="D71" s="43"/>
      <c r="E71" s="49"/>
      <c r="F71" s="49"/>
      <c r="G71" s="49"/>
      <c r="H71" s="49"/>
      <c r="I71" s="49">
        <v>380</v>
      </c>
      <c r="J71" s="49">
        <f>380</f>
        <v>380</v>
      </c>
      <c r="K71" s="49">
        <f>380</f>
        <v>380</v>
      </c>
      <c r="L71" s="49">
        <f>380</f>
        <v>380</v>
      </c>
      <c r="M71" s="70">
        <f>380</f>
        <v>380</v>
      </c>
      <c r="N71" s="49">
        <f>380</f>
        <v>380</v>
      </c>
      <c r="O71" s="49">
        <f>380</f>
        <v>380</v>
      </c>
      <c r="P71" s="49">
        <f>380</f>
        <v>380</v>
      </c>
      <c r="Q71" s="49">
        <f>380</f>
        <v>380</v>
      </c>
      <c r="R71" s="49">
        <f>380</f>
        <v>380</v>
      </c>
      <c r="S71" s="49"/>
    </row>
    <row r="72" spans="1:19" x14ac:dyDescent="0.3">
      <c r="A72" s="46" t="s">
        <v>123</v>
      </c>
      <c r="B72" s="47" t="s">
        <v>77</v>
      </c>
      <c r="C72" s="42" t="s">
        <v>78</v>
      </c>
      <c r="D72" s="43"/>
      <c r="E72" s="49"/>
      <c r="F72" s="49"/>
      <c r="G72" s="49"/>
      <c r="H72" s="49"/>
      <c r="I72" s="49">
        <v>190</v>
      </c>
      <c r="J72" s="49">
        <v>190</v>
      </c>
      <c r="K72" s="49">
        <v>190</v>
      </c>
      <c r="L72" s="49">
        <v>190</v>
      </c>
      <c r="M72" s="70">
        <v>190</v>
      </c>
      <c r="N72" s="49"/>
      <c r="O72" s="49"/>
      <c r="P72" s="49"/>
      <c r="Q72" s="49"/>
      <c r="R72" s="49"/>
      <c r="S72" s="49"/>
    </row>
    <row r="73" spans="1:19" x14ac:dyDescent="0.3">
      <c r="A73" s="46" t="s">
        <v>124</v>
      </c>
      <c r="B73" s="47" t="s">
        <v>77</v>
      </c>
      <c r="C73" s="42" t="s">
        <v>78</v>
      </c>
      <c r="D73" s="43"/>
      <c r="E73" s="49"/>
      <c r="F73" s="49"/>
      <c r="G73" s="49"/>
      <c r="H73" s="49"/>
      <c r="I73" s="49">
        <v>190</v>
      </c>
      <c r="J73" s="49">
        <f>380</f>
        <v>380</v>
      </c>
      <c r="K73" s="49">
        <f>380</f>
        <v>380</v>
      </c>
      <c r="L73" s="49">
        <f>380</f>
        <v>380</v>
      </c>
      <c r="M73" s="49"/>
      <c r="O73" s="49"/>
      <c r="P73" s="49"/>
      <c r="Q73" s="49"/>
      <c r="R73" s="49"/>
      <c r="S73" s="49"/>
    </row>
    <row r="74" spans="1:19" x14ac:dyDescent="0.3">
      <c r="A74" s="46" t="s">
        <v>125</v>
      </c>
      <c r="B74" s="47" t="s">
        <v>126</v>
      </c>
      <c r="C74" s="42" t="s">
        <v>78</v>
      </c>
      <c r="D74" s="43"/>
      <c r="E74" s="49"/>
      <c r="F74" s="49"/>
      <c r="G74" s="49"/>
      <c r="H74" s="49"/>
      <c r="I74" s="49">
        <v>190</v>
      </c>
      <c r="J74" s="49">
        <f>380</f>
        <v>380</v>
      </c>
      <c r="K74" s="49">
        <f>380</f>
        <v>380</v>
      </c>
      <c r="L74" s="49">
        <f>380</f>
        <v>380</v>
      </c>
      <c r="M74" s="70">
        <v>380</v>
      </c>
      <c r="N74" s="49">
        <f>190</f>
        <v>190</v>
      </c>
      <c r="O74" s="49"/>
      <c r="P74" s="49"/>
      <c r="Q74" s="49"/>
      <c r="R74" s="49"/>
      <c r="S74" s="49"/>
    </row>
    <row r="75" spans="1:19" x14ac:dyDescent="0.3">
      <c r="A75" s="46" t="s">
        <v>57</v>
      </c>
      <c r="B75" s="47" t="s">
        <v>126</v>
      </c>
      <c r="C75" s="42" t="s">
        <v>78</v>
      </c>
      <c r="D75" s="43"/>
      <c r="E75" s="49"/>
      <c r="F75" s="49"/>
      <c r="G75" s="49"/>
      <c r="H75" s="49"/>
      <c r="I75" s="49">
        <f>380</f>
        <v>380</v>
      </c>
      <c r="J75" s="49">
        <f>380</f>
        <v>380</v>
      </c>
      <c r="K75" s="49">
        <f>380</f>
        <v>380</v>
      </c>
      <c r="L75" s="49">
        <f>380</f>
        <v>380</v>
      </c>
      <c r="M75" s="70">
        <f>380</f>
        <v>380</v>
      </c>
      <c r="N75" s="49"/>
      <c r="O75" s="49"/>
      <c r="P75" s="49"/>
      <c r="Q75" s="49"/>
      <c r="R75" s="49"/>
      <c r="S75" s="49"/>
    </row>
    <row r="76" spans="1:19" x14ac:dyDescent="0.3">
      <c r="A76" s="46" t="s">
        <v>127</v>
      </c>
      <c r="B76" s="47" t="s">
        <v>126</v>
      </c>
      <c r="C76" s="42" t="s">
        <v>78</v>
      </c>
      <c r="D76" s="43"/>
      <c r="E76" s="49"/>
      <c r="F76" s="49"/>
      <c r="G76" s="49"/>
      <c r="H76" s="49"/>
      <c r="I76" s="49">
        <f>380</f>
        <v>380</v>
      </c>
      <c r="J76" s="49">
        <f>380</f>
        <v>380</v>
      </c>
      <c r="K76" s="49">
        <f>380</f>
        <v>380</v>
      </c>
      <c r="L76" s="49">
        <f>380</f>
        <v>380</v>
      </c>
      <c r="M76" s="70">
        <f>380</f>
        <v>380</v>
      </c>
      <c r="N76" s="49"/>
      <c r="O76" s="49"/>
      <c r="P76" s="49"/>
      <c r="Q76" s="49"/>
      <c r="R76" s="49"/>
      <c r="S76" s="49"/>
    </row>
    <row r="77" spans="1:19" x14ac:dyDescent="0.3">
      <c r="A77" s="46" t="s">
        <v>128</v>
      </c>
      <c r="B77" s="47" t="s">
        <v>126</v>
      </c>
      <c r="C77" s="42" t="s">
        <v>78</v>
      </c>
      <c r="D77" s="43"/>
      <c r="E77" s="49"/>
      <c r="F77" s="49"/>
      <c r="G77" s="49"/>
      <c r="H77" s="49"/>
      <c r="I77" s="49">
        <f>190</f>
        <v>190</v>
      </c>
      <c r="J77" s="49">
        <f>190</f>
        <v>190</v>
      </c>
      <c r="K77" s="49">
        <f>190</f>
        <v>190</v>
      </c>
      <c r="L77" s="49">
        <f>190</f>
        <v>190</v>
      </c>
      <c r="M77" s="69">
        <f>190</f>
        <v>190</v>
      </c>
      <c r="N77" s="49"/>
      <c r="O77" s="49"/>
      <c r="P77" s="49"/>
      <c r="Q77" s="49"/>
      <c r="R77" s="49"/>
      <c r="S77" s="49"/>
    </row>
    <row r="78" spans="1:19" x14ac:dyDescent="0.3">
      <c r="A78" s="46" t="s">
        <v>158</v>
      </c>
      <c r="B78" s="47"/>
      <c r="C78" s="42"/>
      <c r="D78" s="43"/>
      <c r="E78" s="49"/>
      <c r="F78" s="49"/>
      <c r="G78" s="49"/>
      <c r="H78" s="49"/>
      <c r="I78" s="49"/>
      <c r="J78" s="49">
        <f>380</f>
        <v>380</v>
      </c>
      <c r="K78" s="49">
        <f>380</f>
        <v>380</v>
      </c>
      <c r="L78" s="76">
        <f>380</f>
        <v>380</v>
      </c>
      <c r="M78" s="76">
        <f>380</f>
        <v>380</v>
      </c>
      <c r="N78" s="49"/>
      <c r="O78" s="49"/>
      <c r="P78" s="49"/>
      <c r="Q78" s="49"/>
      <c r="R78" s="49"/>
      <c r="S78" s="49"/>
    </row>
    <row r="79" spans="1:19" x14ac:dyDescent="0.3">
      <c r="A79" s="46" t="s">
        <v>230</v>
      </c>
      <c r="B79" s="47"/>
      <c r="C79" s="42"/>
      <c r="D79" s="43"/>
      <c r="E79" s="49"/>
      <c r="F79" s="49"/>
      <c r="G79" s="49"/>
      <c r="H79" s="49"/>
      <c r="I79" s="49"/>
      <c r="J79" s="49">
        <f>380</f>
        <v>380</v>
      </c>
      <c r="K79" s="49">
        <f>380</f>
        <v>380</v>
      </c>
      <c r="L79" s="49">
        <f>380</f>
        <v>380</v>
      </c>
      <c r="M79" s="70">
        <f>380</f>
        <v>380</v>
      </c>
      <c r="N79" s="49">
        <f>380</f>
        <v>380</v>
      </c>
      <c r="O79" s="49"/>
      <c r="P79" s="49"/>
      <c r="Q79" s="49"/>
      <c r="R79" s="49"/>
      <c r="S79" s="49"/>
    </row>
    <row r="80" spans="1:19" x14ac:dyDescent="0.3">
      <c r="A80" s="46" t="s">
        <v>159</v>
      </c>
      <c r="B80" s="47"/>
      <c r="C80" s="42"/>
      <c r="D80" s="43"/>
      <c r="E80" s="49"/>
      <c r="F80" s="49"/>
      <c r="G80" s="49"/>
      <c r="H80" s="49"/>
      <c r="I80" s="49"/>
      <c r="J80" s="49">
        <f>380</f>
        <v>380</v>
      </c>
      <c r="K80" s="49">
        <f>380</f>
        <v>380</v>
      </c>
      <c r="L80" s="49">
        <f>380</f>
        <v>380</v>
      </c>
      <c r="M80" s="70">
        <f>380</f>
        <v>380</v>
      </c>
      <c r="N80" s="49">
        <f>380</f>
        <v>380</v>
      </c>
      <c r="O80" s="49"/>
      <c r="P80" s="49"/>
      <c r="Q80" s="49"/>
      <c r="R80" s="49"/>
      <c r="S80" s="49"/>
    </row>
    <row r="81" spans="1:19" x14ac:dyDescent="0.3">
      <c r="A81" s="46" t="s">
        <v>160</v>
      </c>
      <c r="B81" s="47"/>
      <c r="C81" s="42"/>
      <c r="D81" s="43"/>
      <c r="E81" s="49"/>
      <c r="F81" s="49"/>
      <c r="G81" s="49"/>
      <c r="H81" s="49"/>
      <c r="J81" s="49">
        <f>380</f>
        <v>380</v>
      </c>
      <c r="K81" s="49">
        <f>380</f>
        <v>380</v>
      </c>
      <c r="L81" s="49">
        <f>380</f>
        <v>380</v>
      </c>
      <c r="M81" s="70">
        <f>380</f>
        <v>380</v>
      </c>
      <c r="N81" s="49">
        <f>380</f>
        <v>380</v>
      </c>
      <c r="O81" s="49"/>
      <c r="P81" s="49"/>
      <c r="Q81" s="49"/>
      <c r="R81" s="49"/>
      <c r="S81" s="49"/>
    </row>
    <row r="82" spans="1:19" x14ac:dyDescent="0.3">
      <c r="A82" t="s">
        <v>80</v>
      </c>
      <c r="B82" s="47"/>
      <c r="C82" s="42"/>
      <c r="D82" s="43"/>
      <c r="E82" s="49"/>
      <c r="F82" s="49"/>
      <c r="G82" s="49"/>
      <c r="H82" s="49"/>
      <c r="J82" s="49"/>
      <c r="K82" s="49">
        <f>380</f>
        <v>380</v>
      </c>
      <c r="L82" s="49">
        <f>380</f>
        <v>380</v>
      </c>
      <c r="M82" s="70">
        <f>380</f>
        <v>380</v>
      </c>
      <c r="N82" s="49">
        <f>380</f>
        <v>380</v>
      </c>
      <c r="O82" s="49">
        <f>380</f>
        <v>380</v>
      </c>
      <c r="P82" s="49">
        <f>380</f>
        <v>380</v>
      </c>
      <c r="Q82" s="49">
        <f>380</f>
        <v>380</v>
      </c>
      <c r="R82" s="49">
        <f>380</f>
        <v>380</v>
      </c>
      <c r="S82" s="49">
        <f>380</f>
        <v>380</v>
      </c>
    </row>
    <row r="83" spans="1:19" x14ac:dyDescent="0.3">
      <c r="A83" t="s">
        <v>80</v>
      </c>
      <c r="B83" s="47"/>
      <c r="C83" s="42"/>
      <c r="D83" s="43"/>
      <c r="E83" s="49"/>
      <c r="F83" s="49"/>
      <c r="G83" s="49"/>
      <c r="H83" s="49"/>
      <c r="J83" s="49"/>
      <c r="K83" s="49">
        <f>380</f>
        <v>380</v>
      </c>
      <c r="L83" s="49">
        <f>380</f>
        <v>380</v>
      </c>
      <c r="M83" s="70">
        <f>380</f>
        <v>380</v>
      </c>
      <c r="N83" s="49">
        <f>380</f>
        <v>380</v>
      </c>
      <c r="O83" s="49">
        <f>380</f>
        <v>380</v>
      </c>
      <c r="P83" s="49">
        <f>380</f>
        <v>380</v>
      </c>
      <c r="Q83" s="49">
        <f>380</f>
        <v>380</v>
      </c>
      <c r="R83" s="49">
        <f>380</f>
        <v>380</v>
      </c>
      <c r="S83" s="49">
        <f>380</f>
        <v>380</v>
      </c>
    </row>
    <row r="84" spans="1:19" x14ac:dyDescent="0.3">
      <c r="A84" s="46" t="s">
        <v>175</v>
      </c>
      <c r="B84" s="47"/>
      <c r="C84" s="42"/>
      <c r="D84" s="43"/>
      <c r="E84" s="49"/>
      <c r="F84" s="49"/>
      <c r="G84" s="49"/>
      <c r="H84" s="49"/>
      <c r="J84" s="49"/>
      <c r="K84" s="49">
        <f>380</f>
        <v>380</v>
      </c>
      <c r="L84" s="49">
        <f>380</f>
        <v>380</v>
      </c>
      <c r="M84" s="70">
        <f>380</f>
        <v>380</v>
      </c>
      <c r="N84" s="49">
        <f>380</f>
        <v>380</v>
      </c>
      <c r="O84" s="49">
        <f>380</f>
        <v>380</v>
      </c>
      <c r="P84" s="49"/>
      <c r="Q84" s="49"/>
      <c r="R84" s="49"/>
      <c r="S84" s="49"/>
    </row>
    <row r="85" spans="1:19" x14ac:dyDescent="0.3">
      <c r="A85" s="46" t="s">
        <v>40</v>
      </c>
      <c r="B85" s="47"/>
      <c r="C85" s="42"/>
      <c r="D85" s="43"/>
      <c r="E85" s="49"/>
      <c r="F85" s="49"/>
      <c r="G85" s="49"/>
      <c r="H85" s="49"/>
      <c r="J85" s="49"/>
      <c r="K85" s="49">
        <f>190</f>
        <v>190</v>
      </c>
      <c r="L85" s="49">
        <f>190</f>
        <v>190</v>
      </c>
      <c r="M85" s="70">
        <f>190</f>
        <v>190</v>
      </c>
      <c r="N85" s="49">
        <f>190</f>
        <v>190</v>
      </c>
      <c r="O85" s="49">
        <f>190</f>
        <v>190</v>
      </c>
      <c r="P85" s="49"/>
      <c r="Q85" s="49"/>
      <c r="R85" s="49"/>
      <c r="S85" s="49"/>
    </row>
    <row r="86" spans="1:19" x14ac:dyDescent="0.3">
      <c r="A86" s="46" t="s">
        <v>176</v>
      </c>
      <c r="B86" s="47"/>
      <c r="C86" s="42"/>
      <c r="D86" s="43"/>
      <c r="E86" s="49"/>
      <c r="F86" s="49"/>
      <c r="G86" s="49"/>
      <c r="H86" s="49"/>
      <c r="I86" s="49"/>
      <c r="J86" s="49"/>
      <c r="K86" s="49">
        <f>190</f>
        <v>190</v>
      </c>
      <c r="L86" s="49">
        <f>190</f>
        <v>190</v>
      </c>
      <c r="M86" s="70">
        <f>190</f>
        <v>190</v>
      </c>
      <c r="N86" s="49">
        <f>190</f>
        <v>190</v>
      </c>
      <c r="O86" s="49">
        <f>190</f>
        <v>190</v>
      </c>
      <c r="P86" s="49"/>
      <c r="Q86" s="49"/>
      <c r="R86" s="49"/>
      <c r="S86" s="49"/>
    </row>
    <row r="87" spans="1:19" x14ac:dyDescent="0.3">
      <c r="A87" s="46" t="s">
        <v>231</v>
      </c>
      <c r="B87" s="47"/>
      <c r="C87" s="42"/>
      <c r="D87" s="43"/>
      <c r="E87" s="49"/>
      <c r="F87" s="49"/>
      <c r="G87" s="49"/>
      <c r="H87" s="49"/>
      <c r="I87" s="49"/>
      <c r="J87" s="49"/>
      <c r="K87" s="49"/>
      <c r="L87" s="49">
        <f>380</f>
        <v>380</v>
      </c>
      <c r="M87" s="70">
        <f>380</f>
        <v>380</v>
      </c>
      <c r="N87" s="49">
        <f>380</f>
        <v>380</v>
      </c>
      <c r="O87" s="49">
        <f>380</f>
        <v>380</v>
      </c>
      <c r="P87" s="49">
        <f>380</f>
        <v>380</v>
      </c>
      <c r="Q87" s="49"/>
      <c r="R87" s="49"/>
      <c r="S87" s="49"/>
    </row>
    <row r="88" spans="1:19" x14ac:dyDescent="0.3">
      <c r="A88" s="46" t="s">
        <v>232</v>
      </c>
      <c r="B88" s="47"/>
      <c r="C88" s="42"/>
      <c r="D88" s="43"/>
      <c r="E88" s="49"/>
      <c r="F88" s="49"/>
      <c r="G88" s="49"/>
      <c r="H88" s="49"/>
      <c r="I88" s="49"/>
      <c r="J88" s="49"/>
      <c r="K88" s="49"/>
      <c r="L88" s="49">
        <f>190</f>
        <v>190</v>
      </c>
      <c r="M88" s="76">
        <f>190</f>
        <v>190</v>
      </c>
      <c r="N88" s="49">
        <f>190</f>
        <v>190</v>
      </c>
      <c r="O88" s="49">
        <f>190</f>
        <v>190</v>
      </c>
      <c r="P88" s="49">
        <f>190</f>
        <v>190</v>
      </c>
      <c r="Q88" s="49"/>
      <c r="R88" s="49"/>
      <c r="S88" s="49"/>
    </row>
    <row r="89" spans="1:19" x14ac:dyDescent="0.3">
      <c r="A89" s="46" t="s">
        <v>233</v>
      </c>
      <c r="B89" s="47"/>
      <c r="C89" s="42"/>
      <c r="D89" s="43"/>
      <c r="E89" s="49"/>
      <c r="F89" s="49"/>
      <c r="G89" s="49"/>
      <c r="H89" s="49"/>
      <c r="I89" s="49"/>
      <c r="J89" s="49"/>
      <c r="K89" s="49"/>
      <c r="L89" s="49">
        <f>380</f>
        <v>380</v>
      </c>
      <c r="M89" s="70">
        <f>380</f>
        <v>380</v>
      </c>
      <c r="N89" s="49">
        <f>380</f>
        <v>380</v>
      </c>
      <c r="O89" s="49">
        <f>380</f>
        <v>380</v>
      </c>
      <c r="P89" s="49">
        <f>380</f>
        <v>380</v>
      </c>
      <c r="Q89" s="49"/>
      <c r="R89" s="49"/>
      <c r="S89" s="49"/>
    </row>
    <row r="90" spans="1:19" x14ac:dyDescent="0.3">
      <c r="A90" s="46" t="s">
        <v>234</v>
      </c>
      <c r="B90" s="47"/>
      <c r="C90" s="42"/>
      <c r="D90" s="43"/>
      <c r="E90" s="49"/>
      <c r="F90" s="49"/>
      <c r="G90" s="49"/>
      <c r="H90" s="49"/>
      <c r="I90" s="49"/>
      <c r="J90" s="49"/>
      <c r="K90" s="49"/>
      <c r="L90" s="49">
        <f>380</f>
        <v>380</v>
      </c>
      <c r="M90" s="70">
        <f>380</f>
        <v>380</v>
      </c>
      <c r="N90" s="49">
        <f>380</f>
        <v>380</v>
      </c>
      <c r="O90" s="49">
        <f>380</f>
        <v>380</v>
      </c>
      <c r="P90" s="49">
        <f>380</f>
        <v>380</v>
      </c>
      <c r="Q90" s="49"/>
      <c r="R90" s="49"/>
      <c r="S90" s="49"/>
    </row>
    <row r="91" spans="1:19" x14ac:dyDescent="0.3">
      <c r="A91" s="46" t="s">
        <v>235</v>
      </c>
      <c r="B91" s="47"/>
      <c r="C91" s="42"/>
      <c r="D91" s="43"/>
      <c r="E91" s="49"/>
      <c r="F91" s="49"/>
      <c r="G91" s="49"/>
      <c r="H91" s="49"/>
      <c r="I91" s="49"/>
      <c r="J91" s="49"/>
      <c r="K91" s="49"/>
      <c r="L91" s="49">
        <f>400</f>
        <v>400</v>
      </c>
      <c r="M91" s="70">
        <f>400</f>
        <v>400</v>
      </c>
      <c r="N91" s="49">
        <f>400</f>
        <v>400</v>
      </c>
      <c r="O91" s="49">
        <f>400</f>
        <v>400</v>
      </c>
      <c r="P91" s="49">
        <f>400</f>
        <v>400</v>
      </c>
      <c r="Q91" s="49"/>
      <c r="R91" s="49"/>
      <c r="S91" s="49"/>
    </row>
    <row r="92" spans="1:19" x14ac:dyDescent="0.3">
      <c r="A92" s="46" t="s">
        <v>236</v>
      </c>
      <c r="B92" s="47"/>
      <c r="C92" s="42"/>
      <c r="D92" s="43"/>
      <c r="E92" s="49"/>
      <c r="F92" s="49"/>
      <c r="G92" s="49"/>
      <c r="H92" s="49"/>
      <c r="I92" s="49"/>
      <c r="J92" s="49"/>
      <c r="K92" s="49"/>
      <c r="L92" s="49">
        <f>425</f>
        <v>425</v>
      </c>
      <c r="M92" s="70">
        <f>425</f>
        <v>425</v>
      </c>
      <c r="N92" s="49">
        <f>425</f>
        <v>425</v>
      </c>
      <c r="O92" s="49">
        <f>425</f>
        <v>425</v>
      </c>
      <c r="P92" s="49">
        <f>425</f>
        <v>425</v>
      </c>
      <c r="Q92" s="49"/>
      <c r="R92" s="49"/>
      <c r="S92" s="49"/>
    </row>
    <row r="93" spans="1:19" x14ac:dyDescent="0.3">
      <c r="A93" s="46" t="s">
        <v>237</v>
      </c>
      <c r="B93" s="47"/>
      <c r="C93" s="42"/>
      <c r="D93" s="43"/>
      <c r="E93" s="49"/>
      <c r="F93" s="49"/>
      <c r="G93" s="49"/>
      <c r="H93" s="49"/>
      <c r="I93" s="49"/>
      <c r="J93" s="49"/>
      <c r="K93" s="49"/>
      <c r="L93" s="49">
        <f>380</f>
        <v>380</v>
      </c>
      <c r="M93" s="70">
        <f>380</f>
        <v>380</v>
      </c>
      <c r="N93" s="49">
        <f>380</f>
        <v>380</v>
      </c>
      <c r="O93" s="49">
        <f>380</f>
        <v>380</v>
      </c>
      <c r="P93" s="49">
        <f>380</f>
        <v>380</v>
      </c>
      <c r="Q93" s="49"/>
      <c r="R93" s="49"/>
      <c r="S93" s="49"/>
    </row>
    <row r="94" spans="1:19" x14ac:dyDescent="0.3">
      <c r="A94" s="46" t="s">
        <v>238</v>
      </c>
      <c r="B94" s="47"/>
      <c r="C94" s="42"/>
      <c r="D94" s="43"/>
      <c r="E94" s="49"/>
      <c r="F94" s="49"/>
      <c r="G94" s="49"/>
      <c r="H94" s="49"/>
      <c r="I94" s="49"/>
      <c r="J94" s="49"/>
      <c r="K94" s="49"/>
      <c r="L94" s="49">
        <f>1000</f>
        <v>1000</v>
      </c>
      <c r="M94" s="70">
        <f>1000</f>
        <v>1000</v>
      </c>
      <c r="N94" s="49">
        <f>1000</f>
        <v>1000</v>
      </c>
      <c r="O94" s="49">
        <f>1000</f>
        <v>1000</v>
      </c>
      <c r="P94" s="49">
        <f>1000</f>
        <v>1000</v>
      </c>
      <c r="Q94" s="49"/>
      <c r="R94" s="49"/>
      <c r="S94" s="49"/>
    </row>
    <row r="95" spans="1:19" x14ac:dyDescent="0.3">
      <c r="A95" s="46" t="s">
        <v>239</v>
      </c>
      <c r="B95" s="47"/>
      <c r="C95" s="42"/>
      <c r="D95" s="43"/>
      <c r="E95" s="49"/>
      <c r="F95" s="49"/>
      <c r="G95" s="49"/>
      <c r="H95" s="55"/>
      <c r="I95" s="55"/>
      <c r="J95" s="55"/>
      <c r="K95" s="55"/>
      <c r="L95" s="49">
        <f>200</f>
        <v>200</v>
      </c>
      <c r="M95" s="76">
        <f>200</f>
        <v>200</v>
      </c>
      <c r="N95" s="49">
        <f>200</f>
        <v>200</v>
      </c>
      <c r="O95" s="49">
        <f>200</f>
        <v>200</v>
      </c>
      <c r="P95" s="49">
        <f>200</f>
        <v>200</v>
      </c>
      <c r="Q95" s="49"/>
      <c r="R95" s="49"/>
      <c r="S95" s="49"/>
    </row>
    <row r="96" spans="1:19" x14ac:dyDescent="0.3">
      <c r="A96" s="91" t="s">
        <v>200</v>
      </c>
      <c r="B96" s="47"/>
      <c r="C96" s="42"/>
      <c r="D96" s="43"/>
      <c r="E96" s="49"/>
      <c r="F96" s="49"/>
      <c r="G96" s="49"/>
      <c r="H96" s="49"/>
      <c r="I96" s="49"/>
      <c r="J96" s="49"/>
      <c r="K96" s="49"/>
      <c r="L96" s="49"/>
      <c r="M96" s="70">
        <f>380</f>
        <v>380</v>
      </c>
      <c r="N96" s="49">
        <f>380</f>
        <v>380</v>
      </c>
      <c r="O96" s="49">
        <f>380</f>
        <v>380</v>
      </c>
      <c r="P96" s="49">
        <f>380</f>
        <v>380</v>
      </c>
      <c r="Q96" s="49">
        <f>380</f>
        <v>380</v>
      </c>
      <c r="R96" s="49"/>
      <c r="S96" s="49"/>
    </row>
    <row r="97" spans="1:19" x14ac:dyDescent="0.3">
      <c r="A97" s="91" t="s">
        <v>330</v>
      </c>
      <c r="B97" s="47"/>
      <c r="C97" s="42"/>
      <c r="D97" s="43"/>
      <c r="E97" s="49"/>
      <c r="F97" s="49"/>
      <c r="G97" s="49"/>
      <c r="H97" s="49"/>
      <c r="I97" s="49"/>
      <c r="J97" s="49"/>
      <c r="K97" s="49"/>
      <c r="L97" s="49"/>
      <c r="M97" s="70">
        <f>380</f>
        <v>380</v>
      </c>
      <c r="N97" s="49">
        <f>380</f>
        <v>380</v>
      </c>
      <c r="O97" s="49">
        <f>380</f>
        <v>380</v>
      </c>
      <c r="P97" s="49">
        <f>380</f>
        <v>380</v>
      </c>
      <c r="Q97" s="49">
        <f>380</f>
        <v>380</v>
      </c>
      <c r="R97" s="49"/>
      <c r="S97" s="49"/>
    </row>
    <row r="98" spans="1:19" x14ac:dyDescent="0.3">
      <c r="A98" s="91" t="s">
        <v>332</v>
      </c>
      <c r="B98" s="47"/>
      <c r="C98" s="42"/>
      <c r="D98" s="43"/>
      <c r="E98" s="49"/>
      <c r="F98" s="49"/>
      <c r="G98" s="49"/>
      <c r="H98" s="49"/>
      <c r="I98" s="49"/>
      <c r="J98" s="49"/>
      <c r="K98" s="49"/>
      <c r="L98" s="49"/>
      <c r="M98" s="70">
        <f>380</f>
        <v>380</v>
      </c>
      <c r="N98" s="49">
        <f>380</f>
        <v>380</v>
      </c>
      <c r="O98" s="49">
        <f>380</f>
        <v>380</v>
      </c>
      <c r="P98" s="49">
        <f>380</f>
        <v>380</v>
      </c>
      <c r="Q98" s="49">
        <f>380</f>
        <v>380</v>
      </c>
      <c r="R98" s="49"/>
      <c r="S98" s="49"/>
    </row>
    <row r="99" spans="1:19" x14ac:dyDescent="0.3">
      <c r="A99" s="91" t="s">
        <v>304</v>
      </c>
      <c r="B99" s="47"/>
      <c r="C99" s="42"/>
      <c r="D99" s="43"/>
      <c r="E99" s="49"/>
      <c r="F99" s="49"/>
      <c r="G99" s="49"/>
      <c r="H99" s="49"/>
      <c r="I99" s="49"/>
      <c r="J99" s="49"/>
      <c r="K99" s="49"/>
      <c r="L99" s="55"/>
      <c r="M99" s="117">
        <f>380</f>
        <v>380</v>
      </c>
      <c r="N99" s="55">
        <f>380</f>
        <v>380</v>
      </c>
      <c r="O99" s="55">
        <f>380</f>
        <v>380</v>
      </c>
      <c r="P99" s="55">
        <f>380</f>
        <v>380</v>
      </c>
      <c r="Q99" s="55">
        <f>380</f>
        <v>380</v>
      </c>
      <c r="R99" s="55"/>
      <c r="S99" s="55"/>
    </row>
    <row r="100" spans="1:19" x14ac:dyDescent="0.3">
      <c r="B100" s="42"/>
      <c r="C100" s="42"/>
      <c r="D100" s="43"/>
      <c r="E100" s="49"/>
      <c r="F100" s="49"/>
      <c r="G100" s="49"/>
      <c r="H100" s="56">
        <f>SUM(H4:H95)</f>
        <v>15290</v>
      </c>
      <c r="I100" s="56">
        <f>SUM(I4:I95)</f>
        <v>18130</v>
      </c>
      <c r="J100" s="56">
        <f>SUM(J4:J95)</f>
        <v>20460</v>
      </c>
      <c r="K100" s="56">
        <f>SUM(K4:K95)</f>
        <v>21980</v>
      </c>
      <c r="L100" s="56">
        <f t="shared" ref="L100:S100" si="0">SUM(L4:L99)</f>
        <v>24815</v>
      </c>
      <c r="M100" s="56">
        <f t="shared" si="0"/>
        <v>19385</v>
      </c>
      <c r="N100" s="56">
        <f t="shared" si="0"/>
        <v>17095</v>
      </c>
      <c r="O100" s="56">
        <f t="shared" si="0"/>
        <v>15765</v>
      </c>
      <c r="P100" s="56">
        <f t="shared" si="0"/>
        <v>15005</v>
      </c>
      <c r="Q100" s="56">
        <f t="shared" si="0"/>
        <v>11270</v>
      </c>
      <c r="R100" s="56">
        <f t="shared" si="0"/>
        <v>1520</v>
      </c>
      <c r="S100" s="56">
        <f t="shared" si="0"/>
        <v>760</v>
      </c>
    </row>
    <row r="101" spans="1:19" x14ac:dyDescent="0.3">
      <c r="B101" s="42"/>
      <c r="C101" s="42"/>
      <c r="D101" s="43"/>
      <c r="E101" s="49"/>
      <c r="F101" s="49"/>
      <c r="G101" s="49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</row>
    <row r="102" spans="1:19" x14ac:dyDescent="0.3">
      <c r="B102" s="42"/>
      <c r="C102" s="42"/>
      <c r="D102" s="43" t="s">
        <v>400</v>
      </c>
      <c r="E102" s="49"/>
      <c r="F102" s="49"/>
      <c r="G102" s="49"/>
      <c r="H102" s="56"/>
      <c r="L102" s="49"/>
      <c r="M102" s="49">
        <f>M100-190</f>
        <v>19195</v>
      </c>
      <c r="N102" s="56"/>
      <c r="O102" s="56"/>
      <c r="P102" s="56"/>
      <c r="Q102" s="56"/>
      <c r="R102" s="56"/>
      <c r="S102" s="56"/>
    </row>
    <row r="103" spans="1:19" x14ac:dyDescent="0.3">
      <c r="B103" s="42"/>
      <c r="C103" s="42"/>
      <c r="D103" s="57" t="s">
        <v>401</v>
      </c>
      <c r="E103" s="49"/>
      <c r="F103" s="49"/>
      <c r="G103" s="49"/>
      <c r="H103" s="50"/>
      <c r="I103" s="49"/>
      <c r="L103" s="49"/>
      <c r="M103" s="55">
        <f>0</f>
        <v>0</v>
      </c>
      <c r="N103" s="58" t="s">
        <v>129</v>
      </c>
      <c r="O103" s="56"/>
      <c r="P103" s="56"/>
      <c r="Q103" s="56"/>
      <c r="R103" s="56"/>
      <c r="S103" s="56"/>
    </row>
    <row r="104" spans="1:19" x14ac:dyDescent="0.3">
      <c r="B104" s="42"/>
      <c r="C104" s="42"/>
      <c r="D104" s="57"/>
      <c r="E104" s="49"/>
      <c r="F104" s="49"/>
      <c r="G104" s="49"/>
      <c r="H104" s="50"/>
      <c r="I104" s="56"/>
      <c r="L104" s="56"/>
      <c r="M104" s="56">
        <f>SUM(M102:M103)</f>
        <v>19195</v>
      </c>
      <c r="N104" s="56"/>
      <c r="O104" s="56"/>
      <c r="P104" s="56"/>
      <c r="Q104" s="56"/>
      <c r="R104" s="56"/>
      <c r="S104" s="56"/>
    </row>
    <row r="105" spans="1:19" x14ac:dyDescent="0.3">
      <c r="B105" s="42"/>
      <c r="C105" s="42"/>
      <c r="D105" s="43" t="s">
        <v>402</v>
      </c>
      <c r="E105" s="49"/>
      <c r="F105" s="49"/>
      <c r="G105" s="49"/>
      <c r="H105" s="56"/>
      <c r="L105" s="49"/>
      <c r="M105" s="49">
        <f>M56+M57+M78+M88+M95</f>
        <v>1530</v>
      </c>
      <c r="N105" s="58" t="s">
        <v>18</v>
      </c>
      <c r="O105" s="56"/>
      <c r="P105" s="56"/>
      <c r="Q105" s="56"/>
      <c r="R105" s="56"/>
      <c r="S105" s="56"/>
    </row>
    <row r="106" spans="1:19" x14ac:dyDescent="0.3">
      <c r="B106" s="42"/>
      <c r="C106" s="42"/>
      <c r="D106" s="43" t="s">
        <v>130</v>
      </c>
      <c r="E106" s="49"/>
      <c r="F106" s="49"/>
      <c r="G106" s="49"/>
      <c r="H106" s="56"/>
      <c r="L106" s="49"/>
      <c r="M106" s="49">
        <f>100</f>
        <v>100</v>
      </c>
      <c r="N106" s="56"/>
      <c r="O106" s="56"/>
      <c r="P106" s="56"/>
      <c r="Q106" s="56"/>
      <c r="R106" s="56"/>
      <c r="S106" s="56"/>
    </row>
    <row r="107" spans="1:19" x14ac:dyDescent="0.3">
      <c r="B107" s="42"/>
      <c r="C107" s="42"/>
      <c r="D107" s="43" t="s">
        <v>403</v>
      </c>
      <c r="E107" s="49"/>
      <c r="F107" s="49"/>
      <c r="G107" s="49"/>
      <c r="H107" s="56"/>
      <c r="I107" s="49"/>
      <c r="L107" s="49"/>
      <c r="M107" s="55">
        <f>L95+L49</f>
        <v>580</v>
      </c>
      <c r="N107" s="56" t="s">
        <v>240</v>
      </c>
      <c r="O107" s="56"/>
      <c r="P107" s="56"/>
      <c r="Q107" s="56"/>
      <c r="R107" s="56"/>
      <c r="S107" s="56"/>
    </row>
    <row r="108" spans="1:19" x14ac:dyDescent="0.3">
      <c r="B108" s="42"/>
      <c r="C108" s="42"/>
      <c r="D108" s="45" t="s">
        <v>404</v>
      </c>
      <c r="E108" s="49"/>
      <c r="F108" s="49"/>
      <c r="G108" s="49"/>
      <c r="H108" s="56"/>
      <c r="L108" s="4"/>
      <c r="M108" s="59">
        <f>M104-M105+M106+M107</f>
        <v>18345</v>
      </c>
      <c r="N108" s="56"/>
      <c r="O108" s="56"/>
      <c r="P108" s="56"/>
      <c r="Q108" s="56"/>
      <c r="R108" s="56"/>
      <c r="S108" s="56"/>
    </row>
    <row r="109" spans="1:19" x14ac:dyDescent="0.3">
      <c r="B109" s="42"/>
      <c r="C109" s="42"/>
      <c r="D109" s="43"/>
      <c r="E109" s="49"/>
      <c r="F109" s="49"/>
      <c r="G109" s="49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</row>
    <row r="110" spans="1:19" x14ac:dyDescent="0.3">
      <c r="B110" s="42"/>
      <c r="C110" s="42"/>
      <c r="D110" s="60"/>
      <c r="E110" s="61"/>
      <c r="F110" s="61"/>
      <c r="G110" s="61"/>
      <c r="H110" s="62">
        <f>2020</f>
        <v>2020</v>
      </c>
      <c r="I110" s="62">
        <f>2021</f>
        <v>2021</v>
      </c>
      <c r="J110" s="62">
        <f>2022</f>
        <v>2022</v>
      </c>
      <c r="K110" s="62">
        <f>2023</f>
        <v>2023</v>
      </c>
      <c r="L110" s="62">
        <f>2024</f>
        <v>2024</v>
      </c>
      <c r="M110" s="62">
        <f>2025</f>
        <v>2025</v>
      </c>
      <c r="N110" s="62">
        <f>2026</f>
        <v>2026</v>
      </c>
      <c r="O110" s="62">
        <f>2027</f>
        <v>2027</v>
      </c>
      <c r="P110" s="62">
        <f>2028</f>
        <v>2028</v>
      </c>
      <c r="Q110" s="62">
        <f>2029</f>
        <v>2029</v>
      </c>
      <c r="R110" s="62">
        <f>2030</f>
        <v>2030</v>
      </c>
      <c r="S110" s="62">
        <f>2031</f>
        <v>2031</v>
      </c>
    </row>
    <row r="111" spans="1:19" x14ac:dyDescent="0.3">
      <c r="B111" s="42"/>
      <c r="C111" s="42"/>
      <c r="D111" s="63" t="s">
        <v>131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>
        <f>N100</f>
        <v>17095</v>
      </c>
      <c r="O111" s="64">
        <f>O100</f>
        <v>15765</v>
      </c>
      <c r="P111" s="64">
        <f t="shared" ref="P111:S111" si="1">P100</f>
        <v>15005</v>
      </c>
      <c r="Q111" s="64">
        <f t="shared" si="1"/>
        <v>11270</v>
      </c>
      <c r="R111" s="64">
        <f t="shared" si="1"/>
        <v>1520</v>
      </c>
      <c r="S111" s="71">
        <f t="shared" si="1"/>
        <v>760</v>
      </c>
    </row>
    <row r="112" spans="1:19" x14ac:dyDescent="0.3">
      <c r="B112" s="42"/>
      <c r="C112" s="42"/>
      <c r="D112" s="63" t="s">
        <v>132</v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>
        <f>N100-N111</f>
        <v>0</v>
      </c>
      <c r="O112" s="64">
        <f>O100-O111</f>
        <v>0</v>
      </c>
      <c r="P112" s="64">
        <f t="shared" ref="P112:S112" si="2">P100-P111</f>
        <v>0</v>
      </c>
      <c r="Q112" s="64">
        <f t="shared" si="2"/>
        <v>0</v>
      </c>
      <c r="R112" s="64">
        <f t="shared" si="2"/>
        <v>0</v>
      </c>
      <c r="S112" s="71">
        <f t="shared" si="2"/>
        <v>0</v>
      </c>
    </row>
    <row r="113" spans="1:19" x14ac:dyDescent="0.3">
      <c r="B113" s="42"/>
      <c r="C113" s="42"/>
      <c r="D113" s="66"/>
      <c r="E113" s="65"/>
      <c r="F113" s="65"/>
      <c r="G113" s="65"/>
      <c r="H113" s="67"/>
      <c r="I113" s="67"/>
      <c r="J113" s="67"/>
      <c r="K113" s="67"/>
      <c r="L113" s="67"/>
      <c r="M113" s="67"/>
      <c r="N113" s="67">
        <f t="shared" ref="N113:S113" si="3">SUM(N111:N112)</f>
        <v>17095</v>
      </c>
      <c r="O113" s="67">
        <f t="shared" si="3"/>
        <v>15765</v>
      </c>
      <c r="P113" s="67">
        <f t="shared" si="3"/>
        <v>15005</v>
      </c>
      <c r="Q113" s="67">
        <f t="shared" si="3"/>
        <v>11270</v>
      </c>
      <c r="R113" s="67">
        <f t="shared" si="3"/>
        <v>1520</v>
      </c>
      <c r="S113" s="93">
        <f t="shared" si="3"/>
        <v>760</v>
      </c>
    </row>
    <row r="114" spans="1:19" x14ac:dyDescent="0.3">
      <c r="B114" s="42"/>
      <c r="C114" s="42"/>
      <c r="D114" s="43"/>
      <c r="E114" s="49"/>
      <c r="F114" s="49"/>
      <c r="G114" s="49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</row>
    <row r="115" spans="1:19" x14ac:dyDescent="0.3">
      <c r="B115" s="42"/>
      <c r="C115" s="42"/>
      <c r="D115" s="43"/>
    </row>
    <row r="116" spans="1:19" x14ac:dyDescent="0.3">
      <c r="A116" s="43"/>
      <c r="B116" s="42"/>
      <c r="C116" s="42"/>
      <c r="D116" s="43" t="s">
        <v>400</v>
      </c>
      <c r="I116" s="49"/>
      <c r="L116" s="49"/>
      <c r="M116" s="49">
        <f>M102</f>
        <v>19195</v>
      </c>
    </row>
    <row r="117" spans="1:19" x14ac:dyDescent="0.3">
      <c r="B117" s="42"/>
      <c r="C117" s="42"/>
      <c r="D117" s="43" t="s">
        <v>405</v>
      </c>
      <c r="I117" s="49"/>
      <c r="L117" s="49"/>
      <c r="M117" s="55">
        <f>M100-M102</f>
        <v>190</v>
      </c>
      <c r="N117" s="6" t="s">
        <v>133</v>
      </c>
    </row>
    <row r="118" spans="1:19" x14ac:dyDescent="0.3">
      <c r="B118" s="42"/>
      <c r="C118" s="42"/>
      <c r="D118" s="45" t="s">
        <v>406</v>
      </c>
      <c r="I118" s="49"/>
      <c r="L118" s="56"/>
      <c r="M118" s="56">
        <f>SUM(M116:M117)</f>
        <v>19385</v>
      </c>
    </row>
  </sheetData>
  <phoneticPr fontId="5" type="noConversion"/>
  <pageMargins left="0.7" right="0.7" top="0.75" bottom="0.75" header="0.3" footer="0.3"/>
  <pageSetup paperSize="9" orientation="portrait" r:id="rId1"/>
  <ignoredErrors>
    <ignoredError sqref="M34 M58 L65 L77:M77 L87:N87 O87:P88 L88:N88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5ED9-3047-44B7-BD70-0B7188E75333}">
  <sheetPr>
    <pageSetUpPr fitToPage="1"/>
  </sheetPr>
  <dimension ref="A1:K15"/>
  <sheetViews>
    <sheetView workbookViewId="0"/>
  </sheetViews>
  <sheetFormatPr defaultRowHeight="14.4" x14ac:dyDescent="0.3"/>
  <cols>
    <col min="1" max="1" width="37.77734375" customWidth="1"/>
    <col min="2" max="2" width="12.77734375" customWidth="1"/>
    <col min="3" max="3" width="10.77734375" customWidth="1"/>
    <col min="4" max="4" width="26.77734375" customWidth="1"/>
    <col min="5" max="11" width="9.77734375" customWidth="1"/>
  </cols>
  <sheetData>
    <row r="1" spans="1:11" ht="15.6" x14ac:dyDescent="0.3">
      <c r="A1" s="35" t="s">
        <v>161</v>
      </c>
      <c r="B1" s="36"/>
      <c r="C1" s="37"/>
      <c r="D1" s="38"/>
      <c r="E1" s="39"/>
      <c r="F1" s="39"/>
      <c r="G1" s="39"/>
      <c r="H1" s="39"/>
      <c r="I1" s="39">
        <f>I3</f>
        <v>2025</v>
      </c>
      <c r="J1" s="40"/>
      <c r="K1" s="41"/>
    </row>
    <row r="2" spans="1:11" x14ac:dyDescent="0.3">
      <c r="B2" s="42"/>
      <c r="C2" s="42"/>
      <c r="D2" s="43"/>
    </row>
    <row r="3" spans="1:11" x14ac:dyDescent="0.3">
      <c r="A3" s="1" t="s">
        <v>72</v>
      </c>
      <c r="B3" s="44" t="s">
        <v>73</v>
      </c>
      <c r="C3" s="44" t="s">
        <v>74</v>
      </c>
      <c r="D3" s="45" t="s">
        <v>75</v>
      </c>
      <c r="E3" s="8">
        <v>2021</v>
      </c>
      <c r="F3" s="8">
        <v>2022</v>
      </c>
      <c r="G3" s="8">
        <v>2023</v>
      </c>
      <c r="H3" s="8">
        <v>2024</v>
      </c>
      <c r="I3" s="8">
        <v>2025</v>
      </c>
      <c r="J3" s="8">
        <v>2026</v>
      </c>
      <c r="K3" s="8">
        <v>2027</v>
      </c>
    </row>
    <row r="4" spans="1:11" x14ac:dyDescent="0.3">
      <c r="A4" s="46" t="s">
        <v>76</v>
      </c>
      <c r="B4" s="47" t="s">
        <v>77</v>
      </c>
      <c r="C4" s="42" t="s">
        <v>78</v>
      </c>
      <c r="E4" s="49">
        <f>190</f>
        <v>190</v>
      </c>
      <c r="F4" s="49">
        <f>190</f>
        <v>190</v>
      </c>
      <c r="G4" s="49">
        <f>190</f>
        <v>190</v>
      </c>
      <c r="H4" s="49">
        <f>190</f>
        <v>190</v>
      </c>
      <c r="I4" s="70">
        <f>190</f>
        <v>190</v>
      </c>
      <c r="J4" s="49"/>
      <c r="K4" s="49"/>
    </row>
    <row r="5" spans="1:11" x14ac:dyDescent="0.3">
      <c r="A5" s="46" t="s">
        <v>76</v>
      </c>
      <c r="B5" s="47" t="s">
        <v>77</v>
      </c>
      <c r="C5" s="42" t="s">
        <v>78</v>
      </c>
      <c r="E5" s="49">
        <f>380</f>
        <v>380</v>
      </c>
      <c r="F5" s="49">
        <f>190</f>
        <v>190</v>
      </c>
      <c r="G5" s="49">
        <f>380</f>
        <v>380</v>
      </c>
      <c r="H5" s="49">
        <f>380</f>
        <v>380</v>
      </c>
      <c r="I5" s="70">
        <f>380</f>
        <v>380</v>
      </c>
      <c r="J5" s="49"/>
      <c r="K5" s="49"/>
    </row>
    <row r="6" spans="1:11" x14ac:dyDescent="0.3">
      <c r="A6" t="s">
        <v>79</v>
      </c>
      <c r="B6" s="47" t="s">
        <v>77</v>
      </c>
      <c r="C6" s="42" t="s">
        <v>78</v>
      </c>
      <c r="E6" s="49">
        <f>190</f>
        <v>190</v>
      </c>
      <c r="F6" s="49">
        <f>190</f>
        <v>190</v>
      </c>
      <c r="G6" s="49">
        <f>190</f>
        <v>190</v>
      </c>
      <c r="H6" s="49">
        <f>190</f>
        <v>190</v>
      </c>
      <c r="I6" s="69">
        <f>190</f>
        <v>190</v>
      </c>
      <c r="J6" s="49"/>
      <c r="K6" s="49"/>
    </row>
    <row r="7" spans="1:11" x14ac:dyDescent="0.3">
      <c r="A7" t="s">
        <v>80</v>
      </c>
      <c r="B7" s="47" t="s">
        <v>77</v>
      </c>
      <c r="C7" s="42" t="s">
        <v>78</v>
      </c>
      <c r="E7" s="49">
        <f>380</f>
        <v>380</v>
      </c>
      <c r="F7" s="49">
        <f>380</f>
        <v>380</v>
      </c>
      <c r="G7" s="49">
        <f>380</f>
        <v>380</v>
      </c>
      <c r="H7" s="49">
        <f>380</f>
        <v>380</v>
      </c>
      <c r="I7" s="70">
        <f>380</f>
        <v>380</v>
      </c>
      <c r="J7" s="49"/>
      <c r="K7" s="49"/>
    </row>
    <row r="8" spans="1:11" x14ac:dyDescent="0.3">
      <c r="A8" t="s">
        <v>81</v>
      </c>
      <c r="B8" s="47" t="s">
        <v>77</v>
      </c>
      <c r="C8" s="42" t="s">
        <v>78</v>
      </c>
      <c r="E8" s="49">
        <f>190</f>
        <v>190</v>
      </c>
      <c r="F8" s="49">
        <f>190</f>
        <v>190</v>
      </c>
      <c r="G8" s="49">
        <f>190</f>
        <v>190</v>
      </c>
      <c r="H8" s="49">
        <f>190</f>
        <v>190</v>
      </c>
      <c r="I8" s="69">
        <f>190</f>
        <v>190</v>
      </c>
      <c r="J8" s="49"/>
      <c r="K8" s="49"/>
    </row>
    <row r="9" spans="1:11" x14ac:dyDescent="0.3">
      <c r="A9" t="s">
        <v>81</v>
      </c>
      <c r="B9" s="47" t="s">
        <v>77</v>
      </c>
      <c r="C9" s="42" t="s">
        <v>78</v>
      </c>
      <c r="E9" s="49">
        <f>190</f>
        <v>190</v>
      </c>
      <c r="F9" s="49">
        <f>190</f>
        <v>190</v>
      </c>
      <c r="G9" s="49">
        <f>190</f>
        <v>190</v>
      </c>
      <c r="H9" s="49">
        <f>190</f>
        <v>190</v>
      </c>
      <c r="I9" s="69">
        <f>190</f>
        <v>190</v>
      </c>
      <c r="J9" s="49"/>
      <c r="K9" s="49"/>
    </row>
    <row r="10" spans="1:11" x14ac:dyDescent="0.3">
      <c r="A10" t="s">
        <v>39</v>
      </c>
      <c r="B10" s="47" t="s">
        <v>177</v>
      </c>
      <c r="C10" s="42" t="s">
        <v>78</v>
      </c>
      <c r="E10" s="49"/>
      <c r="F10" s="49"/>
      <c r="G10" s="49">
        <f>380</f>
        <v>380</v>
      </c>
      <c r="H10" s="49">
        <f>380</f>
        <v>380</v>
      </c>
      <c r="I10" s="70">
        <f>380</f>
        <v>380</v>
      </c>
      <c r="J10" s="49">
        <f>380</f>
        <v>380</v>
      </c>
      <c r="K10" s="49">
        <f>380</f>
        <v>380</v>
      </c>
    </row>
    <row r="11" spans="1:11" x14ac:dyDescent="0.3">
      <c r="F11" s="49"/>
    </row>
    <row r="12" spans="1:11" x14ac:dyDescent="0.3">
      <c r="A12" s="3"/>
    </row>
    <row r="13" spans="1:11" x14ac:dyDescent="0.3">
      <c r="D13" t="s">
        <v>163</v>
      </c>
      <c r="E13" s="49">
        <f>30</f>
        <v>30</v>
      </c>
      <c r="F13" s="49">
        <f>30</f>
        <v>30</v>
      </c>
      <c r="G13" s="49">
        <f>30</f>
        <v>30</v>
      </c>
      <c r="H13" s="49">
        <f>30</f>
        <v>30</v>
      </c>
      <c r="I13" s="49">
        <f>30</f>
        <v>30</v>
      </c>
      <c r="J13" s="6" t="s">
        <v>82</v>
      </c>
    </row>
    <row r="14" spans="1:11" x14ac:dyDescent="0.3">
      <c r="D14" t="s">
        <v>162</v>
      </c>
      <c r="E14" s="49">
        <f>1520</f>
        <v>1520</v>
      </c>
      <c r="F14" s="49">
        <f>9*190</f>
        <v>1710</v>
      </c>
      <c r="G14" s="49">
        <f>6*190</f>
        <v>1140</v>
      </c>
      <c r="H14" s="49">
        <f>3*190</f>
        <v>570</v>
      </c>
      <c r="I14" s="49">
        <f>0</f>
        <v>0</v>
      </c>
      <c r="J14" s="6" t="s">
        <v>14</v>
      </c>
    </row>
    <row r="15" spans="1:11" x14ac:dyDescent="0.3">
      <c r="E15" s="49"/>
      <c r="F15" s="49"/>
      <c r="G15" s="49"/>
      <c r="H15" s="49"/>
      <c r="I15" s="3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E5:I5 E7:I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Balans</vt:lpstr>
      <vt:lpstr>SHBM</vt:lpstr>
      <vt:lpstr>Bankmutaties</vt:lpstr>
      <vt:lpstr>Sponsoring Bymyra</vt:lpstr>
      <vt:lpstr>Sponsoring Kameroen</vt:lpstr>
      <vt:lpstr>Balans!Afdrukbereik</vt:lpstr>
      <vt:lpstr>SHBM!Afdrukbereik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Hofenk, Adri</cp:lastModifiedBy>
  <cp:lastPrinted>2026-05-13T15:13:12Z</cp:lastPrinted>
  <dcterms:created xsi:type="dcterms:W3CDTF">2015-06-05T18:19:34Z</dcterms:created>
  <dcterms:modified xsi:type="dcterms:W3CDTF">2026-05-15T15:42:57Z</dcterms:modified>
</cp:coreProperties>
</file>